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" windowWidth="16428" windowHeight="8496" activeTab="1"/>
  </bookViews>
  <sheets>
    <sheet name="QToP1" sheetId="17" r:id="rId1"/>
    <sheet name="QtoP2" sheetId="18" r:id="rId2"/>
  </sheets>
  <calcPr calcId="145621"/>
</workbook>
</file>

<file path=xl/calcChain.xml><?xml version="1.0" encoding="utf-8"?>
<calcChain xmlns="http://schemas.openxmlformats.org/spreadsheetml/2006/main">
  <c r="F19" i="17" l="1"/>
  <c r="H19" i="17" s="1"/>
  <c r="G19" i="17"/>
  <c r="G19" i="18"/>
  <c r="H19" i="18" s="1"/>
  <c r="F19" i="18"/>
  <c r="C5" i="18" l="1"/>
  <c r="C15" i="18" l="1"/>
  <c r="AW13" i="18"/>
  <c r="BN10" i="18"/>
  <c r="BM10" i="18"/>
  <c r="BL10" i="18"/>
  <c r="BK10" i="18"/>
  <c r="BG10" i="18"/>
  <c r="CB8" i="18"/>
  <c r="CA8" i="18"/>
  <c r="BZ8" i="18"/>
  <c r="BY8" i="18"/>
  <c r="BW8" i="18"/>
  <c r="BV8" i="18"/>
  <c r="BU8" i="18"/>
  <c r="BT8" i="18"/>
  <c r="BS8" i="18"/>
  <c r="BR8" i="18"/>
  <c r="BQ8" i="18"/>
  <c r="BP8" i="18"/>
  <c r="BO8" i="18"/>
  <c r="BO10" i="18" s="1"/>
  <c r="BN8" i="18"/>
  <c r="BM8" i="18"/>
  <c r="BL8" i="18"/>
  <c r="BK8" i="18"/>
  <c r="BJ8" i="18"/>
  <c r="BJ10" i="18" s="1"/>
  <c r="BI8" i="18"/>
  <c r="BI10" i="18" s="1"/>
  <c r="BH8" i="18"/>
  <c r="BH10" i="18" s="1"/>
  <c r="BG8" i="18"/>
  <c r="BF8" i="18"/>
  <c r="BF10" i="18" s="1"/>
  <c r="BE8" i="18"/>
  <c r="BE10" i="18" s="1"/>
  <c r="BD8" i="18"/>
  <c r="BD10" i="18" s="1"/>
  <c r="BC8" i="18"/>
  <c r="BC10" i="18" s="1"/>
  <c r="BB8" i="18"/>
  <c r="BB10" i="18" s="1"/>
  <c r="BA8" i="18"/>
  <c r="BA10" i="18" s="1"/>
  <c r="AZ8" i="18"/>
  <c r="AZ10" i="18" s="1"/>
  <c r="C8" i="18"/>
  <c r="AY10" i="18" l="1"/>
  <c r="C22" i="18"/>
  <c r="C23" i="18" s="1"/>
  <c r="C15" i="17"/>
  <c r="C5" i="17"/>
  <c r="C8" i="17" s="1"/>
  <c r="C22" i="17" l="1"/>
  <c r="C23" i="17" s="1"/>
  <c r="BZ8" i="17"/>
  <c r="CA8" i="17"/>
  <c r="CB8" i="17"/>
  <c r="BY8" i="17"/>
  <c r="AW13" i="17" l="1"/>
  <c r="BW8" i="17"/>
  <c r="BV8" i="17"/>
  <c r="BU8" i="17"/>
  <c r="BT8" i="17"/>
  <c r="BS8" i="17"/>
  <c r="BR8" i="17"/>
  <c r="BQ8" i="17"/>
  <c r="BP8" i="17"/>
  <c r="BO8" i="17"/>
  <c r="BO10" i="17" s="1"/>
  <c r="BN8" i="17"/>
  <c r="BN10" i="17" s="1"/>
  <c r="BM8" i="17"/>
  <c r="BM10" i="17" s="1"/>
  <c r="BL8" i="17"/>
  <c r="BL10" i="17" s="1"/>
  <c r="BK8" i="17"/>
  <c r="BK10" i="17" s="1"/>
  <c r="BJ8" i="17"/>
  <c r="BJ10" i="17" s="1"/>
  <c r="BI8" i="17"/>
  <c r="BI10" i="17" s="1"/>
  <c r="BH8" i="17"/>
  <c r="BH10" i="17" s="1"/>
  <c r="BG8" i="17"/>
  <c r="BG10" i="17" s="1"/>
  <c r="BF8" i="17"/>
  <c r="BF10" i="17" s="1"/>
  <c r="BE8" i="17"/>
  <c r="BE10" i="17" s="1"/>
  <c r="BD8" i="17"/>
  <c r="BD10" i="17" s="1"/>
  <c r="BC8" i="17"/>
  <c r="BC10" i="17" s="1"/>
  <c r="BB8" i="17"/>
  <c r="BB10" i="17" s="1"/>
  <c r="BA8" i="17"/>
  <c r="BA10" i="17" s="1"/>
  <c r="AZ8" i="17"/>
  <c r="AZ10" i="17" s="1"/>
  <c r="AY10" i="17" l="1"/>
</calcChain>
</file>

<file path=xl/sharedStrings.xml><?xml version="1.0" encoding="utf-8"?>
<sst xmlns="http://schemas.openxmlformats.org/spreadsheetml/2006/main" count="258" uniqueCount="134">
  <si>
    <t>Carr #1</t>
  </si>
  <si>
    <t>Sample</t>
  </si>
  <si>
    <t>BTU</t>
  </si>
  <si>
    <t>Sample ID</t>
  </si>
  <si>
    <t>Sample Date</t>
  </si>
  <si>
    <t>He%</t>
  </si>
  <si>
    <t>H2%</t>
  </si>
  <si>
    <t>Ar%</t>
  </si>
  <si>
    <t>O2%</t>
  </si>
  <si>
    <t>N2%</t>
  </si>
  <si>
    <t>CO%</t>
  </si>
  <si>
    <t>C1%</t>
  </si>
  <si>
    <t>C2%</t>
  </si>
  <si>
    <t>C2H4%</t>
  </si>
  <si>
    <t>C3%</t>
  </si>
  <si>
    <t>iC4%</t>
  </si>
  <si>
    <t>nC4%</t>
  </si>
  <si>
    <t>iC5%</t>
  </si>
  <si>
    <t>nC5%</t>
  </si>
  <si>
    <t>C6+%</t>
  </si>
  <si>
    <t>Specific Gravity</t>
  </si>
  <si>
    <t>Gas Wetness Ratio</t>
  </si>
  <si>
    <t>d13C3ppt</t>
  </si>
  <si>
    <t>d13C2ppt</t>
  </si>
  <si>
    <t>dDC1ppt</t>
  </si>
  <si>
    <t>d13C1ppt</t>
  </si>
  <si>
    <t>d13C02ppt</t>
  </si>
  <si>
    <t>NIOBRARA / CODELL</t>
  </si>
  <si>
    <t>S28 1N68W</t>
  </si>
  <si>
    <t>Location</t>
  </si>
  <si>
    <t>J SAND / CODELL</t>
  </si>
  <si>
    <t>S15 1N68W</t>
  </si>
  <si>
    <t>UPRR 43 Pan Am W #1</t>
  </si>
  <si>
    <t>J SAND/CODELL/NIOBRARA</t>
  </si>
  <si>
    <t>S26 1N68W</t>
  </si>
  <si>
    <t>J SAND</t>
  </si>
  <si>
    <t>Hulstrom #6-22</t>
  </si>
  <si>
    <t>S22 1N68W</t>
  </si>
  <si>
    <t>methane</t>
  </si>
  <si>
    <t>hexanes+</t>
  </si>
  <si>
    <t>Crandell E Unit #1</t>
  </si>
  <si>
    <t>Methane</t>
  </si>
  <si>
    <t>http://cogcc.state.co.us/data.html</t>
  </si>
  <si>
    <t>http://cogcc.state.co.us/documents/library/AreaReports/DenverBasin/GWA/Greater_Wattenberg_Baseline_Study_Report_062007.pdf</t>
  </si>
  <si>
    <t xml:space="preserve">percent </t>
  </si>
  <si>
    <t>MoleWt</t>
  </si>
  <si>
    <t xml:space="preserve">CO2 </t>
  </si>
  <si>
    <t>l/mole</t>
  </si>
  <si>
    <t>https://www.eia.gov/petroleum/drilling/pdf/dpr-full.pdf</t>
  </si>
  <si>
    <t>CO2%</t>
  </si>
  <si>
    <t>Average %</t>
  </si>
  <si>
    <t>psig</t>
  </si>
  <si>
    <t>nominal</t>
  </si>
  <si>
    <t>inside diam</t>
  </si>
  <si>
    <t>http://www.engineeringtoolbox.com/ansi-steel-pipes-d_305.html</t>
  </si>
  <si>
    <t>total</t>
  </si>
  <si>
    <t>SCF/Mole=</t>
  </si>
  <si>
    <t>grams/lb=</t>
  </si>
  <si>
    <t>sec/mth=</t>
  </si>
  <si>
    <t>loss rate=</t>
  </si>
  <si>
    <t>one million</t>
  </si>
  <si>
    <t>SCF/month to g/sec</t>
  </si>
  <si>
    <t xml:space="preserve">Convert mmSCF/month to Grams/sec </t>
  </si>
  <si>
    <t>g/s = mmScfPerMonth / ScfPerMole * MoleWtNaturalGas * gramsPerPound / SecPerMonth * 1000000</t>
  </si>
  <si>
    <t>ethane</t>
  </si>
  <si>
    <t xml:space="preserve"> ethylene</t>
  </si>
  <si>
    <t>i-butane</t>
  </si>
  <si>
    <t>n-butane</t>
  </si>
  <si>
    <t>i-pentane</t>
  </si>
  <si>
    <t>n-pentane</t>
  </si>
  <si>
    <t>propane</t>
  </si>
  <si>
    <t>BLS_H2O</t>
  </si>
  <si>
    <t>BLS_OIL</t>
  </si>
  <si>
    <t>MCF_GAS</t>
  </si>
  <si>
    <t>CALC_GOR</t>
  </si>
  <si>
    <t>2% rate</t>
  </si>
  <si>
    <t>http://www.pdhengineer.com/pages/O-5001.htm</t>
  </si>
  <si>
    <t>Base pressure Pb = 14.7 psia</t>
  </si>
  <si>
    <t>Q= gas flow rate, standard, ft^3/day (SCFD)</t>
  </si>
  <si>
    <t>G=</t>
  </si>
  <si>
    <t>L= miles</t>
  </si>
  <si>
    <t>Z=</t>
  </si>
  <si>
    <t>D= inches</t>
  </si>
  <si>
    <t>P1= psia</t>
  </si>
  <si>
    <t>P2= psia</t>
  </si>
  <si>
    <t>Tf= deg R</t>
  </si>
  <si>
    <t>Tb= deg R</t>
  </si>
  <si>
    <t>Pb= psia</t>
  </si>
  <si>
    <t>Gravity</t>
  </si>
  <si>
    <t xml:space="preserve">f= </t>
  </si>
  <si>
    <t>P1=(((Q/(77.54*(Tb/Pb)*D^2.5))^2*(G*Tf*L*Z*f))+P2^2)^0.5</t>
  </si>
  <si>
    <t>D=inches</t>
  </si>
  <si>
    <t>Base temperature (usually 60+460 = 520 degR)</t>
  </si>
  <si>
    <t>average well thousand SCF/day</t>
  </si>
  <si>
    <t>Gas flowing temperature Tf = 70 + 460 = 530 Deg R</t>
  </si>
  <si>
    <t>Compresibilty factor dimensionless</t>
  </si>
  <si>
    <t>pipe friction factor dimensionless</t>
  </si>
  <si>
    <t xml:space="preserve">NPS 65 inside diameter </t>
  </si>
  <si>
    <t>Number of wells</t>
  </si>
  <si>
    <t>Wells per rig per month</t>
  </si>
  <si>
    <t>mSCF/d</t>
  </si>
  <si>
    <t>Using Q and Solving for P1 (upstream pressure)</t>
  </si>
  <si>
    <t>Broomfield Pressure (psia)</t>
  </si>
  <si>
    <t>P2= psig</t>
  </si>
  <si>
    <t>Q=SCFD</t>
  </si>
  <si>
    <t>psia=</t>
  </si>
  <si>
    <t>m</t>
  </si>
  <si>
    <t>One thousand (units conversion) *</t>
  </si>
  <si>
    <t xml:space="preserve">* Note: m in the gas industry (roman numeral) is one thousand; mm = one million </t>
  </si>
  <si>
    <t>Inlet Pressure P1 (at the well pad)</t>
  </si>
  <si>
    <t>electric industry: k=one thousand; m=one million</t>
  </si>
  <si>
    <t>Average Per Rig Per Day (thousand feet per day)</t>
  </si>
  <si>
    <t>Gas Pipeline length 5 miles (Lowell to I25 north of Hwy 7)</t>
  </si>
  <si>
    <t>http://www.corken.com/Gas_Gathering</t>
  </si>
  <si>
    <t xml:space="preserve">** Extraction promised not to exceed 400 psi in gathering lines; the industry average is 715 </t>
  </si>
  <si>
    <t>http://pstrust.org/wp-content/uploads/2015/10/PHMSA-Blowdown-Analysis-DRAFT-FINAL-30jun16.pdf</t>
  </si>
  <si>
    <t>Inlet Pressure P1 (at the well pad) psig</t>
  </si>
  <si>
    <t>&lt;-- the answer</t>
  </si>
  <si>
    <t>P2=(P1^2-(Q/(77.54*(Tb/Pb)*D^2.5))^2*(G*Tf*L*Z*f))^0.5</t>
  </si>
  <si>
    <t>P1= psig</t>
  </si>
  <si>
    <t>Inlet pressure P1 = + 12.3</t>
  </si>
  <si>
    <t>Outlet Pressure P2 (leaving Broomfield) psia</t>
  </si>
  <si>
    <t>Outlet pressure P2 psig (leaving Broomfield) **</t>
  </si>
  <si>
    <t>Wells per rig per month (complete 1 well in 12 days)</t>
  </si>
  <si>
    <t>Using Q and Solving for P2 (downstream pressure)</t>
  </si>
  <si>
    <t>Outlet pressure P2 = + 12.3</t>
  </si>
  <si>
    <t>You can change any input if you have better numbers -- I recommend changing only those in bold</t>
  </si>
  <si>
    <t>http://pstrust.org/docs/C-FerCircle.pdf</t>
  </si>
  <si>
    <t>Pipeline rupture radius = 0.685 sqrt(p*d^2)</t>
  </si>
  <si>
    <t>Equation 2.8 page 10</t>
  </si>
  <si>
    <t>factor</t>
  </si>
  <si>
    <t>pressure</t>
  </si>
  <si>
    <t>pipe diam</t>
  </si>
  <si>
    <t>hazard radius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</si>
</sst>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1"/>
    <xf numFmtId="0" fontId="3" fillId="0" borderId="0" xfId="0" applyFont="1" applyAlignment="1">
      <alignment vertical="center"/>
    </xf>
    <xf numFmtId="14" fontId="0" fillId="0" borderId="0" xfId="0" applyNumberFormat="1"/>
    <xf numFmtId="2" fontId="0" fillId="0" borderId="0" xfId="0" applyNumberFormat="1"/>
    <xf numFmtId="3" fontId="4" fillId="0" borderId="0" xfId="0" applyNumberFormat="1" applyFont="1" applyAlignment="1">
      <alignment vertical="center"/>
    </xf>
    <xf numFmtId="1" fontId="0" fillId="0" borderId="0" xfId="0" applyNumberFormat="1"/>
    <xf numFmtId="2" fontId="1" fillId="0" borderId="0" xfId="0" applyNumberFormat="1" applyFont="1"/>
    <xf numFmtId="0" fontId="5" fillId="0" borderId="0" xfId="0" applyFont="1"/>
    <xf numFmtId="2" fontId="0" fillId="0" borderId="0" xfId="0" applyNumberFormat="1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165" fontId="1" fillId="0" borderId="0" xfId="2" applyNumberFormat="1" applyFont="1"/>
    <xf numFmtId="166" fontId="0" fillId="0" borderId="0" xfId="0" applyNumberFormat="1"/>
    <xf numFmtId="165" fontId="8" fillId="0" borderId="0" xfId="2" applyNumberFormat="1" applyFont="1"/>
    <xf numFmtId="164" fontId="0" fillId="0" borderId="0" xfId="0" applyNumberFormat="1" applyFont="1"/>
    <xf numFmtId="165" fontId="0" fillId="0" borderId="0" xfId="2" applyNumberFormat="1" applyFont="1"/>
    <xf numFmtId="165" fontId="0" fillId="0" borderId="0" xfId="0" applyNumberForma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</xdr:rowOff>
    </xdr:from>
    <xdr:to>
      <xdr:col>13</xdr:col>
      <xdr:colOff>594360</xdr:colOff>
      <xdr:row>7</xdr:row>
      <xdr:rowOff>38100</xdr:rowOff>
    </xdr:to>
    <xdr:pic>
      <xdr:nvPicPr>
        <xdr:cNvPr id="6" name="Picture 5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82881"/>
          <a:ext cx="4251960" cy="113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</xdr:rowOff>
    </xdr:from>
    <xdr:to>
      <xdr:col>13</xdr:col>
      <xdr:colOff>594360</xdr:colOff>
      <xdr:row>7</xdr:row>
      <xdr:rowOff>38100</xdr:rowOff>
    </xdr:to>
    <xdr:pic>
      <xdr:nvPicPr>
        <xdr:cNvPr id="2" name="Picture 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020" y="182881"/>
          <a:ext cx="4251960" cy="113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strust.org/docs/C-FerCircle.pdf" TargetMode="External"/><Relationship Id="rId3" Type="http://schemas.openxmlformats.org/officeDocument/2006/relationships/hyperlink" Target="http://www.pdhengineer.com/pages/O-5001.htm" TargetMode="External"/><Relationship Id="rId7" Type="http://schemas.openxmlformats.org/officeDocument/2006/relationships/hyperlink" Target="http://pstrust.org/wp-content/uploads/2015/10/PHMSA-Blowdown-Analysis-DRAFT-FINAL-30jun16.pdf" TargetMode="External"/><Relationship Id="rId2" Type="http://schemas.openxmlformats.org/officeDocument/2006/relationships/hyperlink" Target="http://cogcc.state.co.us/data.html" TargetMode="External"/><Relationship Id="rId1" Type="http://schemas.openxmlformats.org/officeDocument/2006/relationships/hyperlink" Target="http://cogcc.state.co.us/documents/library/AreaReports/DenverBasin/GWA/Greater_Wattenberg_Baseline_Study_Report_062007.pdf" TargetMode="External"/><Relationship Id="rId6" Type="http://schemas.openxmlformats.org/officeDocument/2006/relationships/hyperlink" Target="http://www.corken.com/Gas_Gathering" TargetMode="External"/><Relationship Id="rId5" Type="http://schemas.openxmlformats.org/officeDocument/2006/relationships/hyperlink" Target="http://www.engineeringtoolbox.com/ansi-steel-pipes-d_305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eia.gov/petroleum/drilling/pdf/dpr-full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strust.org/docs/C-FerCircle.pdf" TargetMode="External"/><Relationship Id="rId3" Type="http://schemas.openxmlformats.org/officeDocument/2006/relationships/hyperlink" Target="http://www.pdhengineer.com/pages/O-5001.htm" TargetMode="External"/><Relationship Id="rId7" Type="http://schemas.openxmlformats.org/officeDocument/2006/relationships/hyperlink" Target="http://pstrust.org/wp-content/uploads/2015/10/PHMSA-Blowdown-Analysis-DRAFT-FINAL-30jun16.pdf" TargetMode="External"/><Relationship Id="rId2" Type="http://schemas.openxmlformats.org/officeDocument/2006/relationships/hyperlink" Target="http://cogcc.state.co.us/data.html" TargetMode="External"/><Relationship Id="rId1" Type="http://schemas.openxmlformats.org/officeDocument/2006/relationships/hyperlink" Target="http://cogcc.state.co.us/documents/library/AreaReports/DenverBasin/GWA/Greater_Wattenberg_Baseline_Study_Report_062007.pdf" TargetMode="External"/><Relationship Id="rId6" Type="http://schemas.openxmlformats.org/officeDocument/2006/relationships/hyperlink" Target="http://www.corken.com/Gas_Gathering" TargetMode="External"/><Relationship Id="rId5" Type="http://schemas.openxmlformats.org/officeDocument/2006/relationships/hyperlink" Target="http://www.engineeringtoolbox.com/ansi-steel-pipes-d_305.html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eia.gov/petroleum/drilling/pdf/dpr-full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2"/>
  <sheetViews>
    <sheetView workbookViewId="0"/>
  </sheetViews>
  <sheetFormatPr defaultRowHeight="14.4" x14ac:dyDescent="0.3"/>
  <cols>
    <col min="1" max="1" width="48.5546875" customWidth="1"/>
    <col min="3" max="3" width="14.6640625" bestFit="1" customWidth="1"/>
    <col min="4" max="4" width="9.109375" customWidth="1"/>
    <col min="50" max="50" width="9.77734375" customWidth="1"/>
    <col min="51" max="52" width="10.77734375" customWidth="1"/>
  </cols>
  <sheetData>
    <row r="1" spans="1:80" x14ac:dyDescent="0.3">
      <c r="A1" s="1" t="s">
        <v>126</v>
      </c>
      <c r="AV1" s="3" t="s">
        <v>43</v>
      </c>
    </row>
    <row r="2" spans="1:80" x14ac:dyDescent="0.3">
      <c r="A2" s="1" t="s">
        <v>101</v>
      </c>
      <c r="E2" t="s">
        <v>52</v>
      </c>
      <c r="F2" t="s">
        <v>53</v>
      </c>
      <c r="AV2" s="3" t="s">
        <v>42</v>
      </c>
      <c r="BG2" t="s">
        <v>38</v>
      </c>
      <c r="BH2" t="s">
        <v>64</v>
      </c>
      <c r="BI2" t="s">
        <v>65</v>
      </c>
      <c r="BJ2" t="s">
        <v>70</v>
      </c>
      <c r="BK2" t="s">
        <v>66</v>
      </c>
      <c r="BL2" t="s">
        <v>67</v>
      </c>
      <c r="BM2" t="s">
        <v>68</v>
      </c>
      <c r="BN2" t="s">
        <v>69</v>
      </c>
      <c r="BO2" t="s">
        <v>39</v>
      </c>
      <c r="BP2" t="s">
        <v>46</v>
      </c>
      <c r="BQ2" t="s">
        <v>41</v>
      </c>
    </row>
    <row r="3" spans="1:80" x14ac:dyDescent="0.3">
      <c r="A3" s="2" t="s">
        <v>111</v>
      </c>
      <c r="B3" t="s">
        <v>100</v>
      </c>
      <c r="C3">
        <v>4520</v>
      </c>
      <c r="F3" t="s">
        <v>91</v>
      </c>
      <c r="AV3" t="s">
        <v>1</v>
      </c>
      <c r="AW3" t="s">
        <v>29</v>
      </c>
      <c r="AX3" t="s">
        <v>3</v>
      </c>
      <c r="AY3" t="s">
        <v>4</v>
      </c>
      <c r="AZ3" t="s">
        <v>5</v>
      </c>
      <c r="BA3" t="s">
        <v>6</v>
      </c>
      <c r="BB3" t="s">
        <v>7</v>
      </c>
      <c r="BC3" t="s">
        <v>8</v>
      </c>
      <c r="BD3" t="s">
        <v>49</v>
      </c>
      <c r="BE3" t="s">
        <v>9</v>
      </c>
      <c r="BF3" t="s">
        <v>10</v>
      </c>
      <c r="BG3" t="s">
        <v>11</v>
      </c>
      <c r="BH3" t="s">
        <v>12</v>
      </c>
      <c r="BI3" t="s">
        <v>13</v>
      </c>
      <c r="BJ3" t="s">
        <v>14</v>
      </c>
      <c r="BK3" t="s">
        <v>15</v>
      </c>
      <c r="BL3" t="s">
        <v>16</v>
      </c>
      <c r="BM3" t="s">
        <v>17</v>
      </c>
      <c r="BN3" t="s">
        <v>18</v>
      </c>
      <c r="BO3" t="s">
        <v>19</v>
      </c>
      <c r="BP3" t="s">
        <v>26</v>
      </c>
      <c r="BQ3" t="s">
        <v>25</v>
      </c>
      <c r="BR3" t="s">
        <v>24</v>
      </c>
      <c r="BS3" t="s">
        <v>23</v>
      </c>
      <c r="BT3" t="s">
        <v>22</v>
      </c>
      <c r="BU3" t="s">
        <v>20</v>
      </c>
      <c r="BV3" t="s">
        <v>2</v>
      </c>
      <c r="BW3" t="s">
        <v>21</v>
      </c>
      <c r="BY3" t="s">
        <v>71</v>
      </c>
      <c r="BZ3" t="s">
        <v>72</v>
      </c>
      <c r="CA3" t="s">
        <v>73</v>
      </c>
      <c r="CB3" t="s">
        <v>74</v>
      </c>
    </row>
    <row r="4" spans="1:80" x14ac:dyDescent="0.3">
      <c r="A4" t="s">
        <v>99</v>
      </c>
      <c r="C4">
        <v>2.5</v>
      </c>
      <c r="E4">
        <v>8</v>
      </c>
      <c r="F4">
        <v>7.98</v>
      </c>
      <c r="AV4" t="s">
        <v>27</v>
      </c>
      <c r="AW4" t="s">
        <v>28</v>
      </c>
      <c r="AX4" t="s">
        <v>0</v>
      </c>
      <c r="AY4" s="5">
        <v>39059</v>
      </c>
      <c r="AZ4">
        <v>7.7000000000000002E-3</v>
      </c>
      <c r="BA4">
        <v>4.0000000000000001E-3</v>
      </c>
      <c r="BB4">
        <v>0</v>
      </c>
      <c r="BC4">
        <v>0</v>
      </c>
      <c r="BD4">
        <v>2.39</v>
      </c>
      <c r="BE4">
        <v>0.35</v>
      </c>
      <c r="BF4">
        <v>0</v>
      </c>
      <c r="BG4">
        <v>79.489999999999995</v>
      </c>
      <c r="BH4">
        <v>11.73</v>
      </c>
      <c r="BI4">
        <v>0</v>
      </c>
      <c r="BJ4">
        <v>4.13</v>
      </c>
      <c r="BK4">
        <v>0.49</v>
      </c>
      <c r="BL4">
        <v>1.01</v>
      </c>
      <c r="BM4">
        <v>0.17</v>
      </c>
      <c r="BN4">
        <v>0.16</v>
      </c>
      <c r="BO4">
        <v>0.06</v>
      </c>
      <c r="BP4">
        <v>3.02</v>
      </c>
      <c r="BQ4">
        <v>-47.24</v>
      </c>
      <c r="BR4">
        <v>-233.6</v>
      </c>
      <c r="BS4">
        <v>-30.9</v>
      </c>
      <c r="BT4">
        <v>-27.59</v>
      </c>
      <c r="BU4">
        <v>0.70499999999999996</v>
      </c>
      <c r="BV4">
        <v>1185</v>
      </c>
      <c r="BW4">
        <v>0.82</v>
      </c>
      <c r="BY4">
        <v>1</v>
      </c>
      <c r="BZ4">
        <v>30</v>
      </c>
      <c r="CA4">
        <v>125</v>
      </c>
      <c r="CB4">
        <v>4170</v>
      </c>
    </row>
    <row r="5" spans="1:80" x14ac:dyDescent="0.3">
      <c r="A5" t="s">
        <v>93</v>
      </c>
      <c r="B5" t="s">
        <v>100</v>
      </c>
      <c r="C5" s="17">
        <f>C3/C4</f>
        <v>1808</v>
      </c>
      <c r="E5">
        <v>10</v>
      </c>
      <c r="F5">
        <v>10.02</v>
      </c>
      <c r="AV5" t="s">
        <v>33</v>
      </c>
      <c r="AW5" t="s">
        <v>34</v>
      </c>
      <c r="AX5" t="s">
        <v>40</v>
      </c>
      <c r="AY5" s="5">
        <v>39030</v>
      </c>
      <c r="AZ5">
        <v>7.1999999999999998E-3</v>
      </c>
      <c r="BA5">
        <v>0</v>
      </c>
      <c r="BB5">
        <v>0</v>
      </c>
      <c r="BC5">
        <v>0</v>
      </c>
      <c r="BD5">
        <v>2.06</v>
      </c>
      <c r="BE5">
        <v>0.4</v>
      </c>
      <c r="BF5">
        <v>0</v>
      </c>
      <c r="BG5">
        <v>79.790000000000006</v>
      </c>
      <c r="BH5">
        <v>12.93</v>
      </c>
      <c r="BI5">
        <v>0</v>
      </c>
      <c r="BJ5">
        <v>3.23</v>
      </c>
      <c r="BK5">
        <v>0.38</v>
      </c>
      <c r="BL5">
        <v>0.43</v>
      </c>
      <c r="BM5">
        <v>0.27</v>
      </c>
      <c r="BN5">
        <v>0.28999999999999998</v>
      </c>
      <c r="BO5">
        <v>0.23</v>
      </c>
      <c r="BP5">
        <v>2.63</v>
      </c>
      <c r="BQ5">
        <v>-47.11</v>
      </c>
      <c r="BR5">
        <v>-236.9</v>
      </c>
      <c r="BS5">
        <v>-31.5</v>
      </c>
      <c r="BT5">
        <v>-26.46</v>
      </c>
      <c r="BU5">
        <v>0.69699999999999995</v>
      </c>
      <c r="BV5">
        <v>1181</v>
      </c>
      <c r="BW5">
        <v>0.82</v>
      </c>
      <c r="BY5">
        <v>5</v>
      </c>
      <c r="BZ5">
        <v>4</v>
      </c>
      <c r="CA5">
        <v>289</v>
      </c>
      <c r="CB5">
        <v>72250</v>
      </c>
    </row>
    <row r="6" spans="1:80" x14ac:dyDescent="0.3">
      <c r="A6" s="1" t="s">
        <v>98</v>
      </c>
      <c r="C6" s="1">
        <v>8</v>
      </c>
      <c r="E6">
        <v>12</v>
      </c>
      <c r="F6">
        <v>11.94</v>
      </c>
      <c r="AV6" t="s">
        <v>30</v>
      </c>
      <c r="AW6" t="s">
        <v>31</v>
      </c>
      <c r="AX6" t="s">
        <v>32</v>
      </c>
      <c r="AY6" s="5">
        <v>39021</v>
      </c>
      <c r="AZ6">
        <v>1.0999999999999999E-2</v>
      </c>
      <c r="BA6">
        <v>1.06E-2</v>
      </c>
      <c r="BB6">
        <v>0</v>
      </c>
      <c r="BC6">
        <v>0</v>
      </c>
      <c r="BD6">
        <v>3.78</v>
      </c>
      <c r="BE6">
        <v>0.38</v>
      </c>
      <c r="BF6">
        <v>0</v>
      </c>
      <c r="BG6">
        <v>84.53</v>
      </c>
      <c r="BH6">
        <v>8.3699999999999992</v>
      </c>
      <c r="BI6">
        <v>0</v>
      </c>
      <c r="BJ6">
        <v>1.76</v>
      </c>
      <c r="BK6">
        <v>0.28999999999999998</v>
      </c>
      <c r="BL6">
        <v>0.32</v>
      </c>
      <c r="BM6">
        <v>0.11</v>
      </c>
      <c r="BN6">
        <v>0.09</v>
      </c>
      <c r="BO6">
        <v>0.35</v>
      </c>
      <c r="BP6">
        <v>2.71</v>
      </c>
      <c r="BQ6">
        <v>-45.88</v>
      </c>
      <c r="BR6">
        <v>-210.5</v>
      </c>
      <c r="BS6">
        <v>-28.14</v>
      </c>
      <c r="BT6">
        <v>-24.42</v>
      </c>
      <c r="BU6">
        <v>0.67100000000000004</v>
      </c>
      <c r="BV6">
        <v>1095</v>
      </c>
      <c r="BW6">
        <v>0.88</v>
      </c>
      <c r="BY6">
        <v>18</v>
      </c>
      <c r="BZ6">
        <v>49</v>
      </c>
      <c r="CA6">
        <v>96</v>
      </c>
      <c r="CB6">
        <v>1959</v>
      </c>
    </row>
    <row r="7" spans="1:80" x14ac:dyDescent="0.3">
      <c r="A7" t="s">
        <v>107</v>
      </c>
      <c r="B7" t="s">
        <v>106</v>
      </c>
      <c r="C7">
        <v>1000</v>
      </c>
      <c r="E7">
        <v>14</v>
      </c>
      <c r="F7">
        <v>13.13</v>
      </c>
      <c r="AV7" t="s">
        <v>35</v>
      </c>
      <c r="AW7" t="s">
        <v>37</v>
      </c>
      <c r="AX7" t="s">
        <v>36</v>
      </c>
      <c r="AY7" s="5">
        <v>39021</v>
      </c>
      <c r="AZ7">
        <v>1.18E-2</v>
      </c>
      <c r="BA7">
        <v>5.8999999999999999E-3</v>
      </c>
      <c r="BB7">
        <v>0</v>
      </c>
      <c r="BC7">
        <v>0</v>
      </c>
      <c r="BD7">
        <v>3.67</v>
      </c>
      <c r="BE7">
        <v>0.37</v>
      </c>
      <c r="BF7">
        <v>0</v>
      </c>
      <c r="BG7">
        <v>84.84</v>
      </c>
      <c r="BH7">
        <v>8.52</v>
      </c>
      <c r="BI7">
        <v>0</v>
      </c>
      <c r="BJ7">
        <v>1.72</v>
      </c>
      <c r="BK7">
        <v>0.27</v>
      </c>
      <c r="BL7">
        <v>0.26</v>
      </c>
      <c r="BM7">
        <v>0.09</v>
      </c>
      <c r="BN7">
        <v>0.05</v>
      </c>
      <c r="BO7">
        <v>0.18</v>
      </c>
      <c r="BP7">
        <v>2.75</v>
      </c>
      <c r="BQ7">
        <v>-45.93</v>
      </c>
      <c r="BR7">
        <v>-209.3</v>
      </c>
      <c r="BS7">
        <v>-28.17</v>
      </c>
      <c r="BT7">
        <v>-24.15</v>
      </c>
      <c r="BU7">
        <v>0.66400000000000003</v>
      </c>
      <c r="BV7">
        <v>1088</v>
      </c>
      <c r="BW7">
        <v>0.88</v>
      </c>
      <c r="BY7">
        <v>0</v>
      </c>
      <c r="BZ7">
        <v>136</v>
      </c>
      <c r="CA7">
        <v>432</v>
      </c>
      <c r="CB7">
        <v>3176</v>
      </c>
    </row>
    <row r="8" spans="1:80" x14ac:dyDescent="0.3">
      <c r="A8" s="2" t="s">
        <v>78</v>
      </c>
      <c r="B8" t="s">
        <v>104</v>
      </c>
      <c r="C8" s="17">
        <f>C5*C7*C6</f>
        <v>14464000</v>
      </c>
      <c r="E8">
        <v>16</v>
      </c>
      <c r="F8">
        <v>15</v>
      </c>
      <c r="AX8" s="4"/>
      <c r="AY8" t="s">
        <v>50</v>
      </c>
      <c r="AZ8">
        <f>AVERAGE(AZ4:AZ7)</f>
        <v>9.4249999999999994E-3</v>
      </c>
      <c r="BA8">
        <f t="shared" ref="BA8:CB8" si="0">AVERAGE(BA4:BA7)</f>
        <v>5.1250000000000002E-3</v>
      </c>
      <c r="BB8">
        <f t="shared" si="0"/>
        <v>0</v>
      </c>
      <c r="BC8">
        <f t="shared" si="0"/>
        <v>0</v>
      </c>
      <c r="BD8">
        <f t="shared" si="0"/>
        <v>2.9750000000000001</v>
      </c>
      <c r="BE8">
        <f t="shared" si="0"/>
        <v>0.375</v>
      </c>
      <c r="BF8">
        <f t="shared" si="0"/>
        <v>0</v>
      </c>
      <c r="BG8" s="1">
        <f t="shared" si="0"/>
        <v>82.162499999999994</v>
      </c>
      <c r="BH8" s="1">
        <f t="shared" si="0"/>
        <v>10.387499999999999</v>
      </c>
      <c r="BI8">
        <f t="shared" si="0"/>
        <v>0</v>
      </c>
      <c r="BJ8" s="1">
        <f t="shared" si="0"/>
        <v>2.71</v>
      </c>
      <c r="BK8">
        <f t="shared" si="0"/>
        <v>0.35749999999999998</v>
      </c>
      <c r="BL8">
        <f t="shared" si="0"/>
        <v>0.505</v>
      </c>
      <c r="BM8">
        <f t="shared" si="0"/>
        <v>0.16</v>
      </c>
      <c r="BN8">
        <f t="shared" si="0"/>
        <v>0.14749999999999999</v>
      </c>
      <c r="BO8">
        <f t="shared" si="0"/>
        <v>0.20500000000000002</v>
      </c>
      <c r="BP8">
        <f t="shared" si="0"/>
        <v>2.7774999999999999</v>
      </c>
      <c r="BQ8">
        <f t="shared" si="0"/>
        <v>-46.54</v>
      </c>
      <c r="BR8">
        <f t="shared" si="0"/>
        <v>-222.57499999999999</v>
      </c>
      <c r="BS8">
        <f t="shared" si="0"/>
        <v>-29.677499999999998</v>
      </c>
      <c r="BT8">
        <f t="shared" si="0"/>
        <v>-25.655000000000001</v>
      </c>
      <c r="BU8">
        <f t="shared" si="0"/>
        <v>0.68425000000000002</v>
      </c>
      <c r="BV8">
        <f t="shared" si="0"/>
        <v>1137.25</v>
      </c>
      <c r="BW8">
        <f t="shared" si="0"/>
        <v>0.85</v>
      </c>
      <c r="BY8">
        <f t="shared" si="0"/>
        <v>6</v>
      </c>
      <c r="BZ8">
        <f t="shared" si="0"/>
        <v>54.75</v>
      </c>
      <c r="CA8">
        <f t="shared" si="0"/>
        <v>235.5</v>
      </c>
      <c r="CB8" s="8">
        <f t="shared" si="0"/>
        <v>20388.75</v>
      </c>
    </row>
    <row r="9" spans="1:80" x14ac:dyDescent="0.3">
      <c r="A9" s="1" t="s">
        <v>112</v>
      </c>
      <c r="B9" t="s">
        <v>80</v>
      </c>
      <c r="C9" s="1">
        <v>5</v>
      </c>
      <c r="E9">
        <v>18</v>
      </c>
      <c r="F9">
        <v>16.88</v>
      </c>
      <c r="H9" s="3" t="s">
        <v>76</v>
      </c>
      <c r="AV9" t="s">
        <v>44</v>
      </c>
      <c r="AW9">
        <v>100</v>
      </c>
      <c r="AY9" t="s">
        <v>45</v>
      </c>
      <c r="AZ9">
        <v>4</v>
      </c>
      <c r="BA9">
        <v>1</v>
      </c>
      <c r="BB9">
        <v>39.948</v>
      </c>
      <c r="BC9">
        <v>15.9994</v>
      </c>
      <c r="BD9">
        <v>44.01</v>
      </c>
      <c r="BE9">
        <v>28.013999999999999</v>
      </c>
      <c r="BF9">
        <v>28.01</v>
      </c>
      <c r="BG9">
        <v>16.042459999999998</v>
      </c>
      <c r="BH9">
        <v>30.069040000000001</v>
      </c>
      <c r="BI9">
        <v>28.053159999999998</v>
      </c>
      <c r="BJ9">
        <v>44.1</v>
      </c>
      <c r="BK9">
        <v>58.122199999999999</v>
      </c>
      <c r="BL9">
        <v>58.122199999999999</v>
      </c>
      <c r="BM9">
        <v>72.148780000000002</v>
      </c>
      <c r="BN9">
        <v>72.148780000000002</v>
      </c>
      <c r="BO9">
        <v>86.177999999999997</v>
      </c>
    </row>
    <row r="10" spans="1:80" x14ac:dyDescent="0.3">
      <c r="A10" s="1" t="s">
        <v>97</v>
      </c>
      <c r="B10" t="s">
        <v>82</v>
      </c>
      <c r="C10" s="1">
        <v>7.98</v>
      </c>
      <c r="E10">
        <v>20</v>
      </c>
      <c r="F10">
        <v>18.809999999999999</v>
      </c>
      <c r="H10" s="3" t="s">
        <v>48</v>
      </c>
      <c r="AV10" t="s">
        <v>61</v>
      </c>
      <c r="AX10" t="s">
        <v>55</v>
      </c>
      <c r="AY10" s="1">
        <f>SUM(AZ10:BO10)</f>
        <v>19.814022350999995</v>
      </c>
      <c r="AZ10">
        <f>AZ8/$AW$9*AZ9</f>
        <v>3.7699999999999995E-4</v>
      </c>
      <c r="BA10">
        <f t="shared" ref="BA10:BO10" si="1">BA8/$AW$9*BA9</f>
        <v>5.1249999999999999E-5</v>
      </c>
      <c r="BB10">
        <f t="shared" si="1"/>
        <v>0</v>
      </c>
      <c r="BC10">
        <f t="shared" si="1"/>
        <v>0</v>
      </c>
      <c r="BD10">
        <f t="shared" si="1"/>
        <v>1.3092975</v>
      </c>
      <c r="BE10">
        <f t="shared" si="1"/>
        <v>0.10505249999999999</v>
      </c>
      <c r="BF10">
        <f t="shared" si="1"/>
        <v>0</v>
      </c>
      <c r="BG10">
        <f t="shared" si="1"/>
        <v>13.180886197499998</v>
      </c>
      <c r="BH10">
        <f t="shared" si="1"/>
        <v>3.1234215299999999</v>
      </c>
      <c r="BI10">
        <f t="shared" si="1"/>
        <v>0</v>
      </c>
      <c r="BJ10">
        <f>BJ8/$AW$9*BJ9</f>
        <v>1.1951099999999999</v>
      </c>
      <c r="BK10">
        <f t="shared" si="1"/>
        <v>0.20778686499999999</v>
      </c>
      <c r="BL10">
        <f t="shared" si="1"/>
        <v>0.29351710999999997</v>
      </c>
      <c r="BM10">
        <f t="shared" si="1"/>
        <v>0.11543804800000002</v>
      </c>
      <c r="BN10">
        <f t="shared" si="1"/>
        <v>0.1064194505</v>
      </c>
      <c r="BO10">
        <f t="shared" si="1"/>
        <v>0.17666490000000001</v>
      </c>
    </row>
    <row r="11" spans="1:80" x14ac:dyDescent="0.3">
      <c r="A11" t="s">
        <v>88</v>
      </c>
      <c r="B11" t="s">
        <v>79</v>
      </c>
      <c r="C11">
        <v>0.6</v>
      </c>
      <c r="E11">
        <v>24</v>
      </c>
      <c r="F11">
        <v>22.63</v>
      </c>
      <c r="H11" s="3" t="s">
        <v>54</v>
      </c>
      <c r="AV11" t="s">
        <v>56</v>
      </c>
      <c r="AW11">
        <v>379.3</v>
      </c>
    </row>
    <row r="12" spans="1:80" x14ac:dyDescent="0.3">
      <c r="A12" t="s">
        <v>95</v>
      </c>
      <c r="B12" t="s">
        <v>81</v>
      </c>
      <c r="C12">
        <v>0.85</v>
      </c>
      <c r="H12" s="3" t="s">
        <v>113</v>
      </c>
      <c r="AV12" t="s">
        <v>57</v>
      </c>
      <c r="AW12">
        <v>453.59237000000002</v>
      </c>
      <c r="AY12" s="13"/>
      <c r="BJ12" s="12"/>
    </row>
    <row r="13" spans="1:80" x14ac:dyDescent="0.3">
      <c r="A13" t="s">
        <v>102</v>
      </c>
      <c r="B13" t="s">
        <v>105</v>
      </c>
      <c r="C13">
        <v>12.3</v>
      </c>
      <c r="H13" s="3" t="s">
        <v>115</v>
      </c>
      <c r="AV13" t="s">
        <v>58</v>
      </c>
      <c r="AW13">
        <f>30*24*60*60</f>
        <v>2592000</v>
      </c>
      <c r="AY13" s="10"/>
      <c r="BJ13" s="10"/>
    </row>
    <row r="14" spans="1:80" x14ac:dyDescent="0.3">
      <c r="A14" s="1" t="s">
        <v>122</v>
      </c>
      <c r="B14" t="s">
        <v>103</v>
      </c>
      <c r="C14" s="1">
        <v>370.8</v>
      </c>
      <c r="H14" s="3" t="s">
        <v>127</v>
      </c>
      <c r="L14" t="s">
        <v>129</v>
      </c>
      <c r="AV14" t="s">
        <v>59</v>
      </c>
      <c r="AW14">
        <v>4.7192982456140354E-3</v>
      </c>
    </row>
    <row r="15" spans="1:80" x14ac:dyDescent="0.3">
      <c r="A15" t="s">
        <v>125</v>
      </c>
      <c r="B15" t="s">
        <v>84</v>
      </c>
      <c r="C15">
        <f>C14+C13</f>
        <v>383.1</v>
      </c>
      <c r="AV15" t="s">
        <v>60</v>
      </c>
      <c r="AW15">
        <v>1000000</v>
      </c>
    </row>
    <row r="16" spans="1:80" x14ac:dyDescent="0.3">
      <c r="A16" s="2" t="s">
        <v>92</v>
      </c>
      <c r="B16" t="s">
        <v>86</v>
      </c>
      <c r="C16" s="2">
        <v>520</v>
      </c>
      <c r="AV16" t="s">
        <v>47</v>
      </c>
      <c r="AW16">
        <v>22.711079999999999</v>
      </c>
    </row>
    <row r="17" spans="1:49" x14ac:dyDescent="0.3">
      <c r="A17" t="s">
        <v>77</v>
      </c>
      <c r="B17" t="s">
        <v>87</v>
      </c>
      <c r="C17">
        <v>14.7</v>
      </c>
      <c r="E17" t="s">
        <v>128</v>
      </c>
      <c r="AV17" t="s">
        <v>75</v>
      </c>
      <c r="AW17">
        <v>0.02</v>
      </c>
    </row>
    <row r="18" spans="1:49" x14ac:dyDescent="0.3">
      <c r="A18" t="s">
        <v>94</v>
      </c>
      <c r="B18" t="s">
        <v>85</v>
      </c>
      <c r="C18">
        <v>530</v>
      </c>
      <c r="E18" s="16" t="s">
        <v>130</v>
      </c>
      <c r="F18" t="s">
        <v>131</v>
      </c>
      <c r="G18" t="s">
        <v>132</v>
      </c>
      <c r="H18" s="1" t="s">
        <v>133</v>
      </c>
      <c r="AV18" t="s">
        <v>62</v>
      </c>
    </row>
    <row r="19" spans="1:49" x14ac:dyDescent="0.3">
      <c r="A19" t="s">
        <v>96</v>
      </c>
      <c r="B19" t="s">
        <v>89</v>
      </c>
      <c r="C19">
        <v>0.02</v>
      </c>
      <c r="D19" s="1"/>
      <c r="E19">
        <v>0.68500000000000005</v>
      </c>
      <c r="F19" s="14">
        <f>C23</f>
        <v>400.00106142863206</v>
      </c>
      <c r="G19">
        <f>C10</f>
        <v>7.98</v>
      </c>
      <c r="H19" s="8">
        <f>E19*SQRT(F19*G19^2)</f>
        <v>109.32614505208707</v>
      </c>
      <c r="AV19" t="s">
        <v>63</v>
      </c>
    </row>
    <row r="20" spans="1:49" x14ac:dyDescent="0.3">
      <c r="C20" s="15"/>
    </row>
    <row r="21" spans="1:49" x14ac:dyDescent="0.3">
      <c r="A21" t="s">
        <v>90</v>
      </c>
    </row>
    <row r="22" spans="1:49" x14ac:dyDescent="0.3">
      <c r="A22" t="s">
        <v>109</v>
      </c>
      <c r="B22" t="s">
        <v>83</v>
      </c>
      <c r="C22" s="14">
        <f>(((C8/(77.54*(C16/C17)*C10^2.5))^2*(C11*C18*C9*C12*C19))+C15^2)^0.5</f>
        <v>412.30106142863207</v>
      </c>
    </row>
    <row r="23" spans="1:49" x14ac:dyDescent="0.3">
      <c r="A23" s="2" t="s">
        <v>116</v>
      </c>
      <c r="B23" s="2" t="s">
        <v>51</v>
      </c>
      <c r="C23" s="18">
        <f>C22-C13</f>
        <v>400.00106142863206</v>
      </c>
      <c r="D23" s="1" t="s">
        <v>117</v>
      </c>
    </row>
    <row r="25" spans="1:49" x14ac:dyDescent="0.3">
      <c r="A25" t="s">
        <v>108</v>
      </c>
    </row>
    <row r="26" spans="1:49" x14ac:dyDescent="0.3">
      <c r="A26" t="s">
        <v>110</v>
      </c>
    </row>
    <row r="27" spans="1:49" x14ac:dyDescent="0.3">
      <c r="A27" t="s">
        <v>114</v>
      </c>
    </row>
    <row r="36" spans="2:53" x14ac:dyDescent="0.3">
      <c r="AM36" s="7"/>
      <c r="AS36" s="7"/>
      <c r="AY36" s="7"/>
      <c r="BA36" s="7"/>
    </row>
    <row r="43" spans="2:53" x14ac:dyDescent="0.3">
      <c r="B43" s="7"/>
    </row>
    <row r="66" spans="36:60" x14ac:dyDescent="0.3">
      <c r="AJ66" s="6"/>
      <c r="AS66" s="6"/>
      <c r="AU66" s="2"/>
    </row>
    <row r="67" spans="36:60" x14ac:dyDescent="0.3">
      <c r="AJ67" s="6"/>
      <c r="AS67" s="6"/>
      <c r="AU67" s="2"/>
    </row>
    <row r="68" spans="36:60" x14ac:dyDescent="0.3">
      <c r="AJ68" s="6"/>
      <c r="AS68" s="9"/>
      <c r="AU68" s="2"/>
    </row>
    <row r="69" spans="36:60" x14ac:dyDescent="0.3">
      <c r="AJ69" s="6"/>
      <c r="AS69" s="6"/>
      <c r="AU69" s="2"/>
    </row>
    <row r="70" spans="36:60" x14ac:dyDescent="0.3">
      <c r="AJ70" s="6"/>
      <c r="AS70" s="6"/>
      <c r="AU70" s="2"/>
    </row>
    <row r="71" spans="36:60" x14ac:dyDescent="0.3">
      <c r="AJ71" s="6"/>
      <c r="AS71" s="6"/>
      <c r="AU71" s="2"/>
    </row>
    <row r="72" spans="36:60" x14ac:dyDescent="0.3">
      <c r="AJ72" s="6"/>
      <c r="AS72" s="6"/>
      <c r="AU72" s="2"/>
    </row>
    <row r="73" spans="36:60" x14ac:dyDescent="0.3">
      <c r="AJ73" s="6"/>
      <c r="AS73" s="6"/>
      <c r="AU73" s="2"/>
    </row>
    <row r="74" spans="36:60" x14ac:dyDescent="0.3">
      <c r="AJ74" s="6"/>
      <c r="AM74" s="6"/>
      <c r="AO74" s="2"/>
      <c r="AS74" s="6"/>
      <c r="AU74" s="2"/>
    </row>
    <row r="75" spans="36:60" x14ac:dyDescent="0.3">
      <c r="AJ75" s="6"/>
      <c r="AK75" s="1"/>
      <c r="AO75" s="2"/>
      <c r="AS75" s="6"/>
      <c r="AU75" s="2"/>
    </row>
    <row r="76" spans="36:60" x14ac:dyDescent="0.3">
      <c r="AJ76" s="6"/>
      <c r="AO76" s="2"/>
      <c r="AS76" s="6"/>
      <c r="AU76" s="2"/>
    </row>
    <row r="77" spans="36:60" x14ac:dyDescent="0.3">
      <c r="AJ77" s="6"/>
      <c r="AO77" s="2"/>
      <c r="AS77" s="6"/>
      <c r="AU77" s="2"/>
    </row>
    <row r="78" spans="36:60" x14ac:dyDescent="0.3">
      <c r="AJ78" s="6"/>
      <c r="AM78" s="1"/>
      <c r="AO78" s="2"/>
      <c r="AS78" s="6"/>
      <c r="AU78" s="2"/>
      <c r="BA78" s="2"/>
    </row>
    <row r="79" spans="36:60" x14ac:dyDescent="0.3">
      <c r="AJ79" s="6"/>
      <c r="AO79" s="2"/>
      <c r="AS79" s="6"/>
      <c r="AU79" s="2"/>
      <c r="BA79" s="2"/>
      <c r="BH79" s="6"/>
    </row>
    <row r="80" spans="36:60" x14ac:dyDescent="0.3">
      <c r="AJ80" s="6"/>
      <c r="AO80" s="2"/>
      <c r="AS80" s="6"/>
      <c r="AU80" s="2"/>
      <c r="BA80" s="2"/>
      <c r="BG80" s="2"/>
      <c r="BH80" s="6"/>
    </row>
    <row r="81" spans="4:65" x14ac:dyDescent="0.3">
      <c r="AJ81" s="6"/>
      <c r="AO81" s="2"/>
      <c r="AS81" s="6"/>
      <c r="AU81" s="2"/>
      <c r="AY81" s="1"/>
      <c r="BA81" s="2"/>
      <c r="BE81" s="6"/>
      <c r="BG81" s="2"/>
    </row>
    <row r="82" spans="4:65" x14ac:dyDescent="0.3">
      <c r="AJ82" s="6"/>
      <c r="AO82" s="2"/>
      <c r="AS82" s="6"/>
      <c r="AU82" s="2"/>
      <c r="BA82" s="2"/>
      <c r="BE82" s="6"/>
      <c r="BG82" s="2"/>
    </row>
    <row r="83" spans="4:65" x14ac:dyDescent="0.3">
      <c r="AJ83" s="6"/>
      <c r="AO83" s="2"/>
      <c r="AS83" s="6"/>
      <c r="AU83" s="2"/>
      <c r="BA83" s="2"/>
      <c r="BE83" s="6"/>
      <c r="BG83" s="2"/>
    </row>
    <row r="84" spans="4:65" x14ac:dyDescent="0.3">
      <c r="AJ84" s="6"/>
      <c r="AO84" s="2"/>
      <c r="AS84" s="6"/>
      <c r="AU84" s="2"/>
      <c r="BA84" s="2"/>
      <c r="BE84" s="6"/>
      <c r="BG84" s="2"/>
    </row>
    <row r="85" spans="4:65" x14ac:dyDescent="0.3">
      <c r="AJ85" s="6"/>
      <c r="AO85" s="2"/>
      <c r="AS85" s="6"/>
      <c r="AU85" s="2"/>
      <c r="BA85" s="2"/>
      <c r="BE85" s="9"/>
      <c r="BG85" s="2"/>
    </row>
    <row r="86" spans="4:65" x14ac:dyDescent="0.3">
      <c r="AJ86" s="6"/>
      <c r="AO86" s="2"/>
      <c r="AS86" s="6"/>
      <c r="AU86" s="2"/>
      <c r="BA86" s="2"/>
      <c r="BE86" s="6"/>
      <c r="BG86" s="2"/>
    </row>
    <row r="87" spans="4:65" x14ac:dyDescent="0.3">
      <c r="AJ87" s="6"/>
      <c r="AK87" s="1"/>
      <c r="AO87" s="2"/>
      <c r="AS87" s="6"/>
      <c r="AU87" s="2"/>
      <c r="BA87" s="2"/>
      <c r="BE87" s="6"/>
      <c r="BG87" s="2"/>
    </row>
    <row r="88" spans="4:65" x14ac:dyDescent="0.3">
      <c r="AJ88" s="6"/>
      <c r="AO88" s="2"/>
      <c r="AS88" s="6"/>
      <c r="AU88" s="2"/>
      <c r="BA88" s="2"/>
      <c r="BE88" s="6"/>
      <c r="BG88" s="2"/>
    </row>
    <row r="89" spans="4:65" x14ac:dyDescent="0.3">
      <c r="AJ89" s="6"/>
      <c r="AO89" s="2"/>
      <c r="AS89" s="6"/>
      <c r="AU89" s="2"/>
      <c r="BA89" s="2"/>
      <c r="BE89" s="6"/>
      <c r="BG89" s="2"/>
    </row>
    <row r="90" spans="4:65" x14ac:dyDescent="0.3">
      <c r="AJ90" s="6"/>
      <c r="AO90" s="2"/>
      <c r="AS90" s="6"/>
      <c r="AU90" s="2"/>
      <c r="BA90" s="2"/>
      <c r="BE90" s="6"/>
      <c r="BG90" s="2"/>
    </row>
    <row r="91" spans="4:65" x14ac:dyDescent="0.3">
      <c r="AJ91" s="6"/>
      <c r="AO91" s="2"/>
      <c r="AS91" s="6"/>
      <c r="AU91" s="2"/>
      <c r="BA91" s="2"/>
      <c r="BE91" s="6"/>
      <c r="BG91" s="2"/>
    </row>
    <row r="92" spans="4:65" x14ac:dyDescent="0.3">
      <c r="AJ92" s="6"/>
      <c r="AO92" s="2"/>
      <c r="AS92" s="6"/>
      <c r="AU92" s="2"/>
      <c r="BA92" s="2"/>
      <c r="BE92" s="6"/>
      <c r="BG92" s="2"/>
    </row>
    <row r="93" spans="4:65" x14ac:dyDescent="0.3">
      <c r="AJ93" s="6"/>
      <c r="AO93" s="2"/>
      <c r="AS93" s="6"/>
      <c r="AU93" s="2"/>
      <c r="BA93" s="2"/>
      <c r="BE93" s="6"/>
      <c r="BG93" s="2"/>
    </row>
    <row r="94" spans="4:65" x14ac:dyDescent="0.3">
      <c r="AJ94" s="11"/>
      <c r="AO94" s="2"/>
      <c r="AS94" s="6"/>
      <c r="AU94" s="2"/>
      <c r="BA94" s="2"/>
      <c r="BE94" s="6"/>
      <c r="BG94" s="2"/>
    </row>
    <row r="95" spans="4:65" x14ac:dyDescent="0.3">
      <c r="AJ95" s="6"/>
      <c r="AO95" s="2"/>
      <c r="AS95" s="6"/>
      <c r="AU95" s="2"/>
      <c r="BA95" s="2"/>
      <c r="BE95" s="6"/>
      <c r="BG95" s="2"/>
      <c r="BK95" s="6"/>
      <c r="BM95" s="2"/>
    </row>
    <row r="96" spans="4:65" x14ac:dyDescent="0.3">
      <c r="D96" s="6"/>
      <c r="E96" s="6"/>
      <c r="F96" s="6"/>
      <c r="G96" s="6"/>
      <c r="H96" s="6"/>
      <c r="I96" s="6"/>
      <c r="AJ96" s="6"/>
      <c r="AO96" s="2"/>
      <c r="AS96" s="6"/>
      <c r="AU96" s="2"/>
      <c r="BA96" s="2"/>
      <c r="BE96" s="6"/>
      <c r="BG96" s="2"/>
      <c r="BK96" s="6"/>
      <c r="BM96" s="2"/>
    </row>
    <row r="97" spans="1:70" x14ac:dyDescent="0.3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AJ97" s="6"/>
      <c r="AO97" s="2"/>
      <c r="AS97" s="6"/>
      <c r="AU97" s="2"/>
      <c r="BA97" s="2"/>
      <c r="BE97" s="6"/>
      <c r="BG97" s="2"/>
      <c r="BK97" s="6"/>
      <c r="BM97" s="2"/>
    </row>
    <row r="98" spans="1:70" x14ac:dyDescent="0.3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AJ98" s="6"/>
      <c r="AO98" s="2"/>
      <c r="AS98" s="6"/>
      <c r="AU98" s="2"/>
      <c r="BA98" s="2"/>
      <c r="BE98" s="6"/>
      <c r="BG98" s="2"/>
      <c r="BK98" s="6"/>
      <c r="BM98" s="2"/>
    </row>
    <row r="99" spans="1:70" x14ac:dyDescent="0.3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J99" s="6"/>
      <c r="AK99" s="1"/>
      <c r="AO99" s="2"/>
      <c r="AS99" s="6"/>
      <c r="AU99" s="2"/>
      <c r="BA99" s="2"/>
      <c r="BE99" s="6"/>
      <c r="BG99" s="2"/>
      <c r="BK99" s="6"/>
      <c r="BM99" s="2"/>
    </row>
    <row r="100" spans="1:70" x14ac:dyDescent="0.3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9"/>
      <c r="AO100" s="2"/>
      <c r="AS100" s="6"/>
      <c r="AU100" s="2"/>
      <c r="BA100" s="2"/>
      <c r="BE100" s="6"/>
      <c r="BG100" s="2"/>
      <c r="BK100" s="6"/>
      <c r="BM100" s="1"/>
      <c r="BR100" s="1"/>
    </row>
    <row r="101" spans="1:70" x14ac:dyDescent="0.3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O101" s="2"/>
      <c r="AS101" s="6"/>
      <c r="AU101" s="2"/>
      <c r="BA101" s="2"/>
      <c r="BE101" s="6"/>
      <c r="BG101" s="2"/>
      <c r="BK101" s="6"/>
      <c r="BM101" s="2"/>
    </row>
    <row r="102" spans="1:70" x14ac:dyDescent="0.3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O102" s="2"/>
      <c r="AS102" s="6"/>
      <c r="AU102" s="2"/>
      <c r="BA102" s="2"/>
      <c r="BE102" s="6"/>
      <c r="BG102" s="2"/>
      <c r="BK102" s="6"/>
      <c r="BM102" s="2"/>
    </row>
    <row r="103" spans="1:70" x14ac:dyDescent="0.3">
      <c r="A103" s="6"/>
      <c r="B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O103" s="2"/>
      <c r="AS103" s="6"/>
      <c r="AU103" s="2"/>
      <c r="BA103" s="2"/>
      <c r="BE103" s="6"/>
      <c r="BG103" s="2"/>
      <c r="BK103" s="6"/>
      <c r="BM103" s="2"/>
    </row>
    <row r="104" spans="1:70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O104" s="2"/>
      <c r="AS104" s="6"/>
      <c r="AU104" s="2"/>
      <c r="BA104" s="2"/>
      <c r="BE104" s="6"/>
      <c r="BG104" s="2"/>
      <c r="BK104" s="6"/>
      <c r="BM104" s="2"/>
    </row>
    <row r="105" spans="1:70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O105" s="2"/>
      <c r="AS105" s="6"/>
      <c r="AU105" s="2"/>
      <c r="BA105" s="2"/>
      <c r="BE105" s="6"/>
      <c r="BG105" s="2"/>
      <c r="BK105" s="6"/>
      <c r="BM105" s="2"/>
    </row>
    <row r="106" spans="1:70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O106" s="2"/>
      <c r="AS106" s="6"/>
      <c r="AU106" s="2"/>
      <c r="BA106" s="2"/>
      <c r="BE106" s="6"/>
      <c r="BG106" s="2"/>
      <c r="BK106" s="6"/>
      <c r="BM106" s="2"/>
    </row>
    <row r="107" spans="1:70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O107" s="2"/>
      <c r="AS107" s="6"/>
      <c r="AU107" s="2"/>
      <c r="BA107" s="2"/>
      <c r="BE107" s="6"/>
      <c r="BG107" s="2"/>
      <c r="BK107" s="6"/>
      <c r="BM107" s="2"/>
    </row>
    <row r="108" spans="1:70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O108" s="2"/>
      <c r="AS108" s="6"/>
      <c r="AU108" s="2"/>
      <c r="BA108" s="2"/>
      <c r="BE108" s="6"/>
      <c r="BG108" s="2"/>
      <c r="BK108" s="6"/>
      <c r="BM108" s="2"/>
    </row>
    <row r="109" spans="1:70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O109" s="2"/>
      <c r="AS109" s="6"/>
      <c r="AU109" s="2"/>
      <c r="BA109" s="2"/>
      <c r="BE109" s="6"/>
      <c r="BG109" s="2"/>
      <c r="BK109" s="6"/>
      <c r="BM109" s="2"/>
    </row>
    <row r="110" spans="1:70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O110" s="2"/>
      <c r="AS110" s="6"/>
      <c r="AU110" s="2"/>
      <c r="BA110" s="2"/>
      <c r="BE110" s="6"/>
      <c r="BG110" s="2"/>
      <c r="BK110" s="6"/>
      <c r="BM110" s="2"/>
    </row>
    <row r="111" spans="1:70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"/>
      <c r="AO111" s="2"/>
      <c r="AS111" s="6"/>
      <c r="AU111" s="2"/>
      <c r="BA111" s="2"/>
      <c r="BE111" s="6"/>
      <c r="BG111" s="2"/>
      <c r="BK111" s="6"/>
      <c r="BM111" s="2"/>
    </row>
    <row r="112" spans="1:70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O112" s="2"/>
      <c r="AS112" s="6"/>
      <c r="AU112" s="2"/>
      <c r="BA112" s="2"/>
      <c r="BE112" s="6"/>
      <c r="BG112" s="2"/>
      <c r="BK112" s="6"/>
      <c r="BM112" s="2"/>
    </row>
    <row r="113" spans="1:65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O113" s="2"/>
      <c r="AS113" s="6"/>
      <c r="AU113" s="2"/>
      <c r="BA113" s="2"/>
      <c r="BE113" s="6"/>
      <c r="BG113" s="2"/>
      <c r="BK113" s="6"/>
      <c r="BM113" s="2"/>
    </row>
    <row r="114" spans="1:65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O114" s="2"/>
      <c r="AS114" s="6"/>
      <c r="AU114" s="2"/>
      <c r="BA114" s="2"/>
      <c r="BE114" s="6"/>
      <c r="BG114" s="2"/>
      <c r="BK114" s="6"/>
      <c r="BM114" s="2"/>
    </row>
    <row r="115" spans="1:65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O115" s="2"/>
      <c r="AS115" s="6"/>
      <c r="AU115" s="2"/>
      <c r="BA115" s="2"/>
      <c r="BE115" s="6"/>
      <c r="BG115" s="2"/>
      <c r="BK115" s="6"/>
      <c r="BM115" s="2"/>
    </row>
    <row r="116" spans="1:65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O116" s="2"/>
      <c r="AS116" s="6"/>
      <c r="AU116" s="2"/>
      <c r="BA116" s="2"/>
      <c r="BE116" s="6"/>
      <c r="BG116" s="2"/>
      <c r="BK116" s="6"/>
      <c r="BM116" s="2"/>
    </row>
    <row r="117" spans="1:65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O117" s="2"/>
      <c r="AS117" s="6"/>
      <c r="AU117" s="2"/>
      <c r="BA117" s="2"/>
      <c r="BE117" s="6"/>
      <c r="BG117" s="2"/>
      <c r="BK117" s="6"/>
      <c r="BM117" s="2"/>
    </row>
    <row r="118" spans="1:65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O118" s="2"/>
      <c r="AS118" s="6"/>
      <c r="AU118" s="2"/>
      <c r="BA118" s="2"/>
      <c r="BE118" s="6"/>
      <c r="BG118" s="2"/>
      <c r="BK118" s="6"/>
      <c r="BM118" s="2"/>
    </row>
    <row r="119" spans="1:65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O119" s="2"/>
      <c r="AS119" s="6"/>
      <c r="AU119" s="2"/>
      <c r="BA119" s="2"/>
      <c r="BE119" s="6"/>
      <c r="BG119" s="2"/>
      <c r="BK119" s="6"/>
      <c r="BM119" s="2"/>
    </row>
    <row r="120" spans="1:65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O120" s="2"/>
      <c r="AS120" s="6"/>
      <c r="AU120" s="2"/>
      <c r="BA120" s="2"/>
      <c r="BE120" s="6"/>
      <c r="BG120" s="2"/>
      <c r="BK120" s="6"/>
      <c r="BM120" s="2"/>
    </row>
    <row r="121" spans="1:65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O121" s="2"/>
      <c r="AS121" s="6"/>
      <c r="AU121" s="2"/>
      <c r="BA121" s="2"/>
      <c r="BE121" s="6"/>
      <c r="BG121" s="2"/>
      <c r="BK121" s="6"/>
      <c r="BM121" s="2"/>
    </row>
    <row r="122" spans="1:65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O122" s="2"/>
      <c r="AS122" s="6"/>
      <c r="AU122" s="2"/>
      <c r="BA122" s="2"/>
      <c r="BE122" s="6"/>
      <c r="BG122" s="2"/>
      <c r="BK122" s="6"/>
      <c r="BM122" s="2"/>
    </row>
    <row r="123" spans="1:65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1"/>
      <c r="AO123" s="2"/>
      <c r="AS123" s="6"/>
      <c r="AU123" s="2"/>
      <c r="BA123" s="2"/>
      <c r="BE123" s="6"/>
      <c r="BG123" s="2"/>
      <c r="BK123" s="6"/>
      <c r="BM123" s="2"/>
    </row>
    <row r="124" spans="1:65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O124" s="2"/>
      <c r="AS124" s="6"/>
      <c r="AU124" s="2"/>
      <c r="BA124" s="2"/>
      <c r="BE124" s="6"/>
      <c r="BG124" s="2"/>
      <c r="BK124" s="6"/>
      <c r="BM124" s="2"/>
    </row>
    <row r="125" spans="1:65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O125" s="2"/>
      <c r="AS125" s="6"/>
      <c r="AU125" s="2"/>
      <c r="BA125" s="2"/>
      <c r="BE125" s="6"/>
      <c r="BG125" s="2"/>
      <c r="BK125" s="6"/>
      <c r="BM125" s="2"/>
    </row>
    <row r="126" spans="1:65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O126" s="2"/>
      <c r="AS126" s="6"/>
      <c r="AU126" s="2"/>
      <c r="BA126" s="2"/>
      <c r="BE126" s="6"/>
      <c r="BG126" s="2"/>
      <c r="BK126" s="6"/>
      <c r="BM126" s="2"/>
    </row>
    <row r="127" spans="1:65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O127" s="2"/>
      <c r="AS127" s="6"/>
      <c r="AU127" s="2"/>
      <c r="BA127" s="2"/>
      <c r="BE127" s="6"/>
      <c r="BG127" s="2"/>
      <c r="BK127" s="6"/>
      <c r="BM127" s="2"/>
    </row>
    <row r="128" spans="1:65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O128" s="2"/>
      <c r="AS128" s="6"/>
      <c r="AU128" s="2"/>
      <c r="BA128" s="2"/>
      <c r="BE128" s="6"/>
      <c r="BG128" s="2"/>
      <c r="BK128" s="6"/>
      <c r="BM128" s="2"/>
    </row>
    <row r="129" spans="1:65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O129" s="2"/>
      <c r="AS129" s="6"/>
      <c r="AU129" s="2"/>
      <c r="BA129" s="2"/>
      <c r="BE129" s="6"/>
      <c r="BG129" s="2"/>
      <c r="BK129" s="6"/>
      <c r="BM129" s="2"/>
    </row>
    <row r="130" spans="1:65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O130" s="2"/>
      <c r="AS130" s="6"/>
      <c r="AU130" s="2"/>
      <c r="BA130" s="2"/>
      <c r="BE130" s="6"/>
      <c r="BG130" s="2"/>
      <c r="BK130" s="6"/>
      <c r="BM130" s="2"/>
    </row>
    <row r="131" spans="1:65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O131" s="2"/>
      <c r="AS131" s="6"/>
      <c r="AU131" s="2"/>
      <c r="BA131" s="2"/>
      <c r="BE131" s="6"/>
      <c r="BG131" s="2"/>
      <c r="BK131" s="6"/>
      <c r="BM131" s="2"/>
    </row>
    <row r="132" spans="1:65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O132" s="2"/>
      <c r="AS132" s="6"/>
      <c r="AU132" s="2"/>
      <c r="BA132" s="2"/>
      <c r="BE132" s="6"/>
      <c r="BG132" s="2"/>
      <c r="BK132" s="6"/>
      <c r="BM132" s="2"/>
    </row>
    <row r="133" spans="1:65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O133" s="2"/>
      <c r="AS133" s="6"/>
      <c r="AU133" s="2"/>
      <c r="BA133" s="2"/>
      <c r="BE133" s="6"/>
      <c r="BG133" s="2"/>
      <c r="BK133" s="6"/>
      <c r="BM133" s="2"/>
    </row>
    <row r="134" spans="1:65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O134" s="2"/>
      <c r="AS134" s="6"/>
      <c r="AU134" s="2"/>
      <c r="BA134" s="2"/>
      <c r="BE134" s="6"/>
      <c r="BG134" s="2"/>
      <c r="BK134" s="6"/>
      <c r="BM134" s="2"/>
    </row>
    <row r="135" spans="1:65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1"/>
      <c r="AO135" s="2"/>
      <c r="AS135" s="6"/>
      <c r="AU135" s="2"/>
      <c r="BA135" s="2"/>
      <c r="BE135" s="6"/>
      <c r="BG135" s="2"/>
      <c r="BK135" s="6"/>
      <c r="BM135" s="2"/>
    </row>
    <row r="136" spans="1:65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O136" s="2"/>
      <c r="AS136" s="6"/>
      <c r="AU136" s="2"/>
      <c r="BA136" s="2"/>
      <c r="BE136" s="6"/>
      <c r="BG136" s="2"/>
      <c r="BK136" s="6"/>
      <c r="BM136" s="2"/>
    </row>
    <row r="137" spans="1:65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65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65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65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65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65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65" x14ac:dyDescent="0.3">
      <c r="A143" s="6"/>
      <c r="B143" s="6"/>
      <c r="C143" s="6"/>
      <c r="Q143" s="6"/>
    </row>
    <row r="144" spans="1:65" x14ac:dyDescent="0.3">
      <c r="A144" s="6"/>
      <c r="B144" s="6"/>
      <c r="C144" s="6"/>
    </row>
    <row r="145" spans="1:3" x14ac:dyDescent="0.3">
      <c r="A145" s="6"/>
      <c r="B145" s="6"/>
      <c r="C145" s="6"/>
    </row>
    <row r="146" spans="1:3" x14ac:dyDescent="0.3">
      <c r="A146" s="6"/>
      <c r="B146" s="6"/>
      <c r="C146" s="6"/>
    </row>
    <row r="147" spans="1:3" x14ac:dyDescent="0.3">
      <c r="A147" s="6"/>
      <c r="B147" s="6"/>
      <c r="C147" s="6"/>
    </row>
    <row r="148" spans="1:3" x14ac:dyDescent="0.3">
      <c r="A148" s="6"/>
      <c r="B148" s="6"/>
      <c r="C148" s="6"/>
    </row>
    <row r="149" spans="1:3" x14ac:dyDescent="0.3">
      <c r="A149" s="6"/>
      <c r="B149" s="6"/>
      <c r="C149" s="6"/>
    </row>
    <row r="150" spans="1:3" x14ac:dyDescent="0.3">
      <c r="A150" s="6"/>
      <c r="B150" s="6"/>
      <c r="C150" s="6"/>
    </row>
    <row r="151" spans="1:3" x14ac:dyDescent="0.3">
      <c r="C151" s="6"/>
    </row>
    <row r="152" spans="1:3" x14ac:dyDescent="0.3">
      <c r="C152" s="6"/>
    </row>
  </sheetData>
  <hyperlinks>
    <hyperlink ref="AV1" r:id="rId1"/>
    <hyperlink ref="AV2" r:id="rId2"/>
    <hyperlink ref="H9" r:id="rId3"/>
    <hyperlink ref="H10" r:id="rId4"/>
    <hyperlink ref="H11" r:id="rId5"/>
    <hyperlink ref="H12" r:id="rId6"/>
    <hyperlink ref="H13" r:id="rId7"/>
    <hyperlink ref="H14" r:id="rId8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2"/>
  <sheetViews>
    <sheetView tabSelected="1" workbookViewId="0"/>
  </sheetViews>
  <sheetFormatPr defaultRowHeight="14.4" x14ac:dyDescent="0.3"/>
  <cols>
    <col min="1" max="1" width="48.5546875" customWidth="1"/>
    <col min="3" max="3" width="14.6640625" bestFit="1" customWidth="1"/>
    <col min="4" max="4" width="9.109375" customWidth="1"/>
    <col min="50" max="50" width="9.77734375" customWidth="1"/>
    <col min="51" max="52" width="10.77734375" customWidth="1"/>
  </cols>
  <sheetData>
    <row r="1" spans="1:80" x14ac:dyDescent="0.3">
      <c r="A1" s="1" t="s">
        <v>126</v>
      </c>
      <c r="AV1" s="3" t="s">
        <v>43</v>
      </c>
    </row>
    <row r="2" spans="1:80" x14ac:dyDescent="0.3">
      <c r="A2" s="1" t="s">
        <v>124</v>
      </c>
      <c r="E2" t="s">
        <v>52</v>
      </c>
      <c r="F2" t="s">
        <v>53</v>
      </c>
      <c r="AV2" s="3" t="s">
        <v>42</v>
      </c>
      <c r="BG2" t="s">
        <v>38</v>
      </c>
      <c r="BH2" t="s">
        <v>64</v>
      </c>
      <c r="BI2" t="s">
        <v>65</v>
      </c>
      <c r="BJ2" t="s">
        <v>70</v>
      </c>
      <c r="BK2" t="s">
        <v>66</v>
      </c>
      <c r="BL2" t="s">
        <v>67</v>
      </c>
      <c r="BM2" t="s">
        <v>68</v>
      </c>
      <c r="BN2" t="s">
        <v>69</v>
      </c>
      <c r="BO2" t="s">
        <v>39</v>
      </c>
      <c r="BP2" t="s">
        <v>46</v>
      </c>
      <c r="BQ2" t="s">
        <v>41</v>
      </c>
    </row>
    <row r="3" spans="1:80" x14ac:dyDescent="0.3">
      <c r="A3" s="2" t="s">
        <v>111</v>
      </c>
      <c r="B3" t="s">
        <v>100</v>
      </c>
      <c r="C3" s="19">
        <v>4520</v>
      </c>
      <c r="D3" s="20"/>
      <c r="F3" t="s">
        <v>91</v>
      </c>
      <c r="AV3" t="s">
        <v>1</v>
      </c>
      <c r="AW3" t="s">
        <v>29</v>
      </c>
      <c r="AX3" t="s">
        <v>3</v>
      </c>
      <c r="AY3" t="s">
        <v>4</v>
      </c>
      <c r="AZ3" t="s">
        <v>5</v>
      </c>
      <c r="BA3" t="s">
        <v>6</v>
      </c>
      <c r="BB3" t="s">
        <v>7</v>
      </c>
      <c r="BC3" t="s">
        <v>8</v>
      </c>
      <c r="BD3" t="s">
        <v>49</v>
      </c>
      <c r="BE3" t="s">
        <v>9</v>
      </c>
      <c r="BF3" t="s">
        <v>10</v>
      </c>
      <c r="BG3" t="s">
        <v>11</v>
      </c>
      <c r="BH3" t="s">
        <v>12</v>
      </c>
      <c r="BI3" t="s">
        <v>13</v>
      </c>
      <c r="BJ3" t="s">
        <v>14</v>
      </c>
      <c r="BK3" t="s">
        <v>15</v>
      </c>
      <c r="BL3" t="s">
        <v>16</v>
      </c>
      <c r="BM3" t="s">
        <v>17</v>
      </c>
      <c r="BN3" t="s">
        <v>18</v>
      </c>
      <c r="BO3" t="s">
        <v>19</v>
      </c>
      <c r="BP3" t="s">
        <v>26</v>
      </c>
      <c r="BQ3" t="s">
        <v>25</v>
      </c>
      <c r="BR3" t="s">
        <v>24</v>
      </c>
      <c r="BS3" t="s">
        <v>23</v>
      </c>
      <c r="BT3" t="s">
        <v>22</v>
      </c>
      <c r="BU3" t="s">
        <v>20</v>
      </c>
      <c r="BV3" t="s">
        <v>2</v>
      </c>
      <c r="BW3" t="s">
        <v>21</v>
      </c>
      <c r="BY3" t="s">
        <v>71</v>
      </c>
      <c r="BZ3" t="s">
        <v>72</v>
      </c>
      <c r="CA3" t="s">
        <v>73</v>
      </c>
      <c r="CB3" t="s">
        <v>74</v>
      </c>
    </row>
    <row r="4" spans="1:80" x14ac:dyDescent="0.3">
      <c r="A4" t="s">
        <v>123</v>
      </c>
      <c r="C4">
        <v>2.5</v>
      </c>
      <c r="D4" s="20"/>
      <c r="E4">
        <v>8</v>
      </c>
      <c r="F4">
        <v>7.98</v>
      </c>
      <c r="AV4" t="s">
        <v>27</v>
      </c>
      <c r="AW4" t="s">
        <v>28</v>
      </c>
      <c r="AX4" t="s">
        <v>0</v>
      </c>
      <c r="AY4" s="5">
        <v>39059</v>
      </c>
      <c r="AZ4">
        <v>7.7000000000000002E-3</v>
      </c>
      <c r="BA4">
        <v>4.0000000000000001E-3</v>
      </c>
      <c r="BB4">
        <v>0</v>
      </c>
      <c r="BC4">
        <v>0</v>
      </c>
      <c r="BD4">
        <v>2.39</v>
      </c>
      <c r="BE4">
        <v>0.35</v>
      </c>
      <c r="BF4">
        <v>0</v>
      </c>
      <c r="BG4">
        <v>79.489999999999995</v>
      </c>
      <c r="BH4">
        <v>11.73</v>
      </c>
      <c r="BI4">
        <v>0</v>
      </c>
      <c r="BJ4">
        <v>4.13</v>
      </c>
      <c r="BK4">
        <v>0.49</v>
      </c>
      <c r="BL4">
        <v>1.01</v>
      </c>
      <c r="BM4">
        <v>0.17</v>
      </c>
      <c r="BN4">
        <v>0.16</v>
      </c>
      <c r="BO4">
        <v>0.06</v>
      </c>
      <c r="BP4">
        <v>3.02</v>
      </c>
      <c r="BQ4">
        <v>-47.24</v>
      </c>
      <c r="BR4">
        <v>-233.6</v>
      </c>
      <c r="BS4">
        <v>-30.9</v>
      </c>
      <c r="BT4">
        <v>-27.59</v>
      </c>
      <c r="BU4">
        <v>0.70499999999999996</v>
      </c>
      <c r="BV4">
        <v>1185</v>
      </c>
      <c r="BW4">
        <v>0.82</v>
      </c>
      <c r="BY4">
        <v>1</v>
      </c>
      <c r="BZ4">
        <v>30</v>
      </c>
      <c r="CA4">
        <v>125</v>
      </c>
      <c r="CB4">
        <v>4170</v>
      </c>
    </row>
    <row r="5" spans="1:80" x14ac:dyDescent="0.3">
      <c r="A5" t="s">
        <v>93</v>
      </c>
      <c r="B5" t="s">
        <v>100</v>
      </c>
      <c r="C5" s="17">
        <f>C3/C4</f>
        <v>1808</v>
      </c>
      <c r="D5" s="20"/>
      <c r="E5">
        <v>10</v>
      </c>
      <c r="F5">
        <v>10.02</v>
      </c>
      <c r="AV5" t="s">
        <v>33</v>
      </c>
      <c r="AW5" t="s">
        <v>34</v>
      </c>
      <c r="AX5" t="s">
        <v>40</v>
      </c>
      <c r="AY5" s="5">
        <v>39030</v>
      </c>
      <c r="AZ5">
        <v>7.1999999999999998E-3</v>
      </c>
      <c r="BA5">
        <v>0</v>
      </c>
      <c r="BB5">
        <v>0</v>
      </c>
      <c r="BC5">
        <v>0</v>
      </c>
      <c r="BD5">
        <v>2.06</v>
      </c>
      <c r="BE5">
        <v>0.4</v>
      </c>
      <c r="BF5">
        <v>0</v>
      </c>
      <c r="BG5">
        <v>79.790000000000006</v>
      </c>
      <c r="BH5">
        <v>12.93</v>
      </c>
      <c r="BI5">
        <v>0</v>
      </c>
      <c r="BJ5">
        <v>3.23</v>
      </c>
      <c r="BK5">
        <v>0.38</v>
      </c>
      <c r="BL5">
        <v>0.43</v>
      </c>
      <c r="BM5">
        <v>0.27</v>
      </c>
      <c r="BN5">
        <v>0.28999999999999998</v>
      </c>
      <c r="BO5">
        <v>0.23</v>
      </c>
      <c r="BP5">
        <v>2.63</v>
      </c>
      <c r="BQ5">
        <v>-47.11</v>
      </c>
      <c r="BR5">
        <v>-236.9</v>
      </c>
      <c r="BS5">
        <v>-31.5</v>
      </c>
      <c r="BT5">
        <v>-26.46</v>
      </c>
      <c r="BU5">
        <v>0.69699999999999995</v>
      </c>
      <c r="BV5">
        <v>1181</v>
      </c>
      <c r="BW5">
        <v>0.82</v>
      </c>
      <c r="BY5">
        <v>5</v>
      </c>
      <c r="BZ5">
        <v>4</v>
      </c>
      <c r="CA5">
        <v>289</v>
      </c>
      <c r="CB5">
        <v>72250</v>
      </c>
    </row>
    <row r="6" spans="1:80" x14ac:dyDescent="0.3">
      <c r="A6" s="1" t="s">
        <v>98</v>
      </c>
      <c r="C6" s="1">
        <v>8</v>
      </c>
      <c r="E6">
        <v>12</v>
      </c>
      <c r="F6">
        <v>11.94</v>
      </c>
      <c r="AV6" t="s">
        <v>30</v>
      </c>
      <c r="AW6" t="s">
        <v>31</v>
      </c>
      <c r="AX6" t="s">
        <v>32</v>
      </c>
      <c r="AY6" s="5">
        <v>39021</v>
      </c>
      <c r="AZ6">
        <v>1.0999999999999999E-2</v>
      </c>
      <c r="BA6">
        <v>1.06E-2</v>
      </c>
      <c r="BB6">
        <v>0</v>
      </c>
      <c r="BC6">
        <v>0</v>
      </c>
      <c r="BD6">
        <v>3.78</v>
      </c>
      <c r="BE6">
        <v>0.38</v>
      </c>
      <c r="BF6">
        <v>0</v>
      </c>
      <c r="BG6">
        <v>84.53</v>
      </c>
      <c r="BH6">
        <v>8.3699999999999992</v>
      </c>
      <c r="BI6">
        <v>0</v>
      </c>
      <c r="BJ6">
        <v>1.76</v>
      </c>
      <c r="BK6">
        <v>0.28999999999999998</v>
      </c>
      <c r="BL6">
        <v>0.32</v>
      </c>
      <c r="BM6">
        <v>0.11</v>
      </c>
      <c r="BN6">
        <v>0.09</v>
      </c>
      <c r="BO6">
        <v>0.35</v>
      </c>
      <c r="BP6">
        <v>2.71</v>
      </c>
      <c r="BQ6">
        <v>-45.88</v>
      </c>
      <c r="BR6">
        <v>-210.5</v>
      </c>
      <c r="BS6">
        <v>-28.14</v>
      </c>
      <c r="BT6">
        <v>-24.42</v>
      </c>
      <c r="BU6">
        <v>0.67100000000000004</v>
      </c>
      <c r="BV6">
        <v>1095</v>
      </c>
      <c r="BW6">
        <v>0.88</v>
      </c>
      <c r="BY6">
        <v>18</v>
      </c>
      <c r="BZ6">
        <v>49</v>
      </c>
      <c r="CA6">
        <v>96</v>
      </c>
      <c r="CB6">
        <v>1959</v>
      </c>
    </row>
    <row r="7" spans="1:80" x14ac:dyDescent="0.3">
      <c r="A7" t="s">
        <v>107</v>
      </c>
      <c r="B7" t="s">
        <v>106</v>
      </c>
      <c r="C7">
        <v>1000</v>
      </c>
      <c r="E7">
        <v>14</v>
      </c>
      <c r="F7">
        <v>13.13</v>
      </c>
      <c r="AV7" t="s">
        <v>35</v>
      </c>
      <c r="AW7" t="s">
        <v>37</v>
      </c>
      <c r="AX7" t="s">
        <v>36</v>
      </c>
      <c r="AY7" s="5">
        <v>39021</v>
      </c>
      <c r="AZ7">
        <v>1.18E-2</v>
      </c>
      <c r="BA7">
        <v>5.8999999999999999E-3</v>
      </c>
      <c r="BB7">
        <v>0</v>
      </c>
      <c r="BC7">
        <v>0</v>
      </c>
      <c r="BD7">
        <v>3.67</v>
      </c>
      <c r="BE7">
        <v>0.37</v>
      </c>
      <c r="BF7">
        <v>0</v>
      </c>
      <c r="BG7">
        <v>84.84</v>
      </c>
      <c r="BH7">
        <v>8.52</v>
      </c>
      <c r="BI7">
        <v>0</v>
      </c>
      <c r="BJ7">
        <v>1.72</v>
      </c>
      <c r="BK7">
        <v>0.27</v>
      </c>
      <c r="BL7">
        <v>0.26</v>
      </c>
      <c r="BM7">
        <v>0.09</v>
      </c>
      <c r="BN7">
        <v>0.05</v>
      </c>
      <c r="BO7">
        <v>0.18</v>
      </c>
      <c r="BP7">
        <v>2.75</v>
      </c>
      <c r="BQ7">
        <v>-45.93</v>
      </c>
      <c r="BR7">
        <v>-209.3</v>
      </c>
      <c r="BS7">
        <v>-28.17</v>
      </c>
      <c r="BT7">
        <v>-24.15</v>
      </c>
      <c r="BU7">
        <v>0.66400000000000003</v>
      </c>
      <c r="BV7">
        <v>1088</v>
      </c>
      <c r="BW7">
        <v>0.88</v>
      </c>
      <c r="BY7">
        <v>0</v>
      </c>
      <c r="BZ7">
        <v>136</v>
      </c>
      <c r="CA7">
        <v>432</v>
      </c>
      <c r="CB7">
        <v>3176</v>
      </c>
    </row>
    <row r="8" spans="1:80" x14ac:dyDescent="0.3">
      <c r="A8" s="2" t="s">
        <v>78</v>
      </c>
      <c r="B8" t="s">
        <v>104</v>
      </c>
      <c r="C8" s="17">
        <f>C5*C7*C6</f>
        <v>14464000</v>
      </c>
      <c r="E8">
        <v>16</v>
      </c>
      <c r="F8">
        <v>15</v>
      </c>
      <c r="AX8" s="4"/>
      <c r="AY8" t="s">
        <v>50</v>
      </c>
      <c r="AZ8">
        <f>AVERAGE(AZ4:AZ7)</f>
        <v>9.4249999999999994E-3</v>
      </c>
      <c r="BA8">
        <f t="shared" ref="BA8:CB8" si="0">AVERAGE(BA4:BA7)</f>
        <v>5.1250000000000002E-3</v>
      </c>
      <c r="BB8">
        <f t="shared" si="0"/>
        <v>0</v>
      </c>
      <c r="BC8">
        <f t="shared" si="0"/>
        <v>0</v>
      </c>
      <c r="BD8">
        <f t="shared" si="0"/>
        <v>2.9750000000000001</v>
      </c>
      <c r="BE8">
        <f t="shared" si="0"/>
        <v>0.375</v>
      </c>
      <c r="BF8">
        <f t="shared" si="0"/>
        <v>0</v>
      </c>
      <c r="BG8" s="1">
        <f t="shared" si="0"/>
        <v>82.162499999999994</v>
      </c>
      <c r="BH8" s="1">
        <f t="shared" si="0"/>
        <v>10.387499999999999</v>
      </c>
      <c r="BI8">
        <f t="shared" si="0"/>
        <v>0</v>
      </c>
      <c r="BJ8" s="1">
        <f t="shared" si="0"/>
        <v>2.71</v>
      </c>
      <c r="BK8">
        <f t="shared" si="0"/>
        <v>0.35749999999999998</v>
      </c>
      <c r="BL8">
        <f t="shared" si="0"/>
        <v>0.505</v>
      </c>
      <c r="BM8">
        <f t="shared" si="0"/>
        <v>0.16</v>
      </c>
      <c r="BN8">
        <f t="shared" si="0"/>
        <v>0.14749999999999999</v>
      </c>
      <c r="BO8">
        <f t="shared" si="0"/>
        <v>0.20500000000000002</v>
      </c>
      <c r="BP8">
        <f t="shared" si="0"/>
        <v>2.7774999999999999</v>
      </c>
      <c r="BQ8">
        <f t="shared" si="0"/>
        <v>-46.54</v>
      </c>
      <c r="BR8">
        <f t="shared" si="0"/>
        <v>-222.57499999999999</v>
      </c>
      <c r="BS8">
        <f t="shared" si="0"/>
        <v>-29.677499999999998</v>
      </c>
      <c r="BT8">
        <f t="shared" si="0"/>
        <v>-25.655000000000001</v>
      </c>
      <c r="BU8">
        <f t="shared" si="0"/>
        <v>0.68425000000000002</v>
      </c>
      <c r="BV8">
        <f t="shared" si="0"/>
        <v>1137.25</v>
      </c>
      <c r="BW8">
        <f t="shared" si="0"/>
        <v>0.85</v>
      </c>
      <c r="BY8">
        <f t="shared" si="0"/>
        <v>6</v>
      </c>
      <c r="BZ8">
        <f t="shared" si="0"/>
        <v>54.75</v>
      </c>
      <c r="CA8">
        <f t="shared" si="0"/>
        <v>235.5</v>
      </c>
      <c r="CB8" s="8">
        <f t="shared" si="0"/>
        <v>20388.75</v>
      </c>
    </row>
    <row r="9" spans="1:80" x14ac:dyDescent="0.3">
      <c r="A9" s="1" t="s">
        <v>112</v>
      </c>
      <c r="B9" t="s">
        <v>80</v>
      </c>
      <c r="C9" s="1">
        <v>5</v>
      </c>
      <c r="E9">
        <v>18</v>
      </c>
      <c r="F9">
        <v>16.88</v>
      </c>
      <c r="H9" s="3" t="s">
        <v>76</v>
      </c>
      <c r="AV9" t="s">
        <v>44</v>
      </c>
      <c r="AW9">
        <v>100</v>
      </c>
      <c r="AY9" t="s">
        <v>45</v>
      </c>
      <c r="AZ9">
        <v>4</v>
      </c>
      <c r="BA9">
        <v>1</v>
      </c>
      <c r="BB9">
        <v>39.948</v>
      </c>
      <c r="BC9">
        <v>15.9994</v>
      </c>
      <c r="BD9">
        <v>44.01</v>
      </c>
      <c r="BE9">
        <v>28.013999999999999</v>
      </c>
      <c r="BF9">
        <v>28.01</v>
      </c>
      <c r="BG9">
        <v>16.042459999999998</v>
      </c>
      <c r="BH9">
        <v>30.069040000000001</v>
      </c>
      <c r="BI9">
        <v>28.053159999999998</v>
      </c>
      <c r="BJ9">
        <v>44.1</v>
      </c>
      <c r="BK9">
        <v>58.122199999999999</v>
      </c>
      <c r="BL9">
        <v>58.122199999999999</v>
      </c>
      <c r="BM9">
        <v>72.148780000000002</v>
      </c>
      <c r="BN9">
        <v>72.148780000000002</v>
      </c>
      <c r="BO9">
        <v>86.177999999999997</v>
      </c>
    </row>
    <row r="10" spans="1:80" x14ac:dyDescent="0.3">
      <c r="A10" s="1" t="s">
        <v>97</v>
      </c>
      <c r="B10" t="s">
        <v>82</v>
      </c>
      <c r="C10" s="1">
        <v>7.98</v>
      </c>
      <c r="E10">
        <v>20</v>
      </c>
      <c r="F10">
        <v>18.809999999999999</v>
      </c>
      <c r="H10" s="3" t="s">
        <v>48</v>
      </c>
      <c r="AV10" t="s">
        <v>61</v>
      </c>
      <c r="AX10" t="s">
        <v>55</v>
      </c>
      <c r="AY10" s="1">
        <f>SUM(AZ10:BO10)</f>
        <v>19.814022350999995</v>
      </c>
      <c r="AZ10">
        <f>AZ8/$AW$9*AZ9</f>
        <v>3.7699999999999995E-4</v>
      </c>
      <c r="BA10">
        <f t="shared" ref="BA10:BO10" si="1">BA8/$AW$9*BA9</f>
        <v>5.1249999999999999E-5</v>
      </c>
      <c r="BB10">
        <f t="shared" si="1"/>
        <v>0</v>
      </c>
      <c r="BC10">
        <f t="shared" si="1"/>
        <v>0</v>
      </c>
      <c r="BD10">
        <f t="shared" si="1"/>
        <v>1.3092975</v>
      </c>
      <c r="BE10">
        <f t="shared" si="1"/>
        <v>0.10505249999999999</v>
      </c>
      <c r="BF10">
        <f t="shared" si="1"/>
        <v>0</v>
      </c>
      <c r="BG10">
        <f t="shared" si="1"/>
        <v>13.180886197499998</v>
      </c>
      <c r="BH10">
        <f t="shared" si="1"/>
        <v>3.1234215299999999</v>
      </c>
      <c r="BI10">
        <f t="shared" si="1"/>
        <v>0</v>
      </c>
      <c r="BJ10">
        <f>BJ8/$AW$9*BJ9</f>
        <v>1.1951099999999999</v>
      </c>
      <c r="BK10">
        <f t="shared" si="1"/>
        <v>0.20778686499999999</v>
      </c>
      <c r="BL10">
        <f t="shared" si="1"/>
        <v>0.29351710999999997</v>
      </c>
      <c r="BM10">
        <f t="shared" si="1"/>
        <v>0.11543804800000002</v>
      </c>
      <c r="BN10">
        <f t="shared" si="1"/>
        <v>0.1064194505</v>
      </c>
      <c r="BO10">
        <f t="shared" si="1"/>
        <v>0.17666490000000001</v>
      </c>
    </row>
    <row r="11" spans="1:80" x14ac:dyDescent="0.3">
      <c r="A11" t="s">
        <v>88</v>
      </c>
      <c r="B11" t="s">
        <v>79</v>
      </c>
      <c r="C11">
        <v>0.6</v>
      </c>
      <c r="E11">
        <v>24</v>
      </c>
      <c r="F11">
        <v>22.63</v>
      </c>
      <c r="H11" s="3" t="s">
        <v>54</v>
      </c>
      <c r="AV11" t="s">
        <v>56</v>
      </c>
      <c r="AW11">
        <v>379.3</v>
      </c>
    </row>
    <row r="12" spans="1:80" x14ac:dyDescent="0.3">
      <c r="A12" t="s">
        <v>95</v>
      </c>
      <c r="B12" t="s">
        <v>81</v>
      </c>
      <c r="C12">
        <v>0.85</v>
      </c>
      <c r="H12" s="3" t="s">
        <v>113</v>
      </c>
      <c r="AV12" t="s">
        <v>57</v>
      </c>
      <c r="AW12">
        <v>453.59237000000002</v>
      </c>
      <c r="AY12" s="13"/>
      <c r="BJ12" s="12"/>
    </row>
    <row r="13" spans="1:80" x14ac:dyDescent="0.3">
      <c r="A13" t="s">
        <v>102</v>
      </c>
      <c r="B13" t="s">
        <v>105</v>
      </c>
      <c r="C13">
        <v>12.3</v>
      </c>
      <c r="H13" s="3" t="s">
        <v>115</v>
      </c>
      <c r="AV13" t="s">
        <v>58</v>
      </c>
      <c r="AW13">
        <f>30*24*60*60</f>
        <v>2592000</v>
      </c>
      <c r="AY13" s="10"/>
      <c r="BJ13" s="10"/>
    </row>
    <row r="14" spans="1:80" x14ac:dyDescent="0.3">
      <c r="A14" s="1" t="s">
        <v>116</v>
      </c>
      <c r="B14" s="2" t="s">
        <v>119</v>
      </c>
      <c r="C14" s="1">
        <v>400</v>
      </c>
      <c r="H14" s="3" t="s">
        <v>127</v>
      </c>
      <c r="L14" t="s">
        <v>129</v>
      </c>
      <c r="AV14" t="s">
        <v>59</v>
      </c>
      <c r="AW14">
        <v>4.7192982456140354E-3</v>
      </c>
    </row>
    <row r="15" spans="1:80" x14ac:dyDescent="0.3">
      <c r="A15" t="s">
        <v>120</v>
      </c>
      <c r="B15" t="s">
        <v>83</v>
      </c>
      <c r="C15">
        <f>C14+C13</f>
        <v>412.3</v>
      </c>
      <c r="AV15" t="s">
        <v>60</v>
      </c>
      <c r="AW15">
        <v>1000000</v>
      </c>
    </row>
    <row r="16" spans="1:80" x14ac:dyDescent="0.3">
      <c r="A16" s="2" t="s">
        <v>92</v>
      </c>
      <c r="B16" t="s">
        <v>86</v>
      </c>
      <c r="C16" s="2">
        <v>520</v>
      </c>
      <c r="AV16" t="s">
        <v>47</v>
      </c>
      <c r="AW16">
        <v>22.711079999999999</v>
      </c>
    </row>
    <row r="17" spans="1:49" x14ac:dyDescent="0.3">
      <c r="A17" t="s">
        <v>77</v>
      </c>
      <c r="B17" t="s">
        <v>87</v>
      </c>
      <c r="C17">
        <v>14.7</v>
      </c>
      <c r="E17" t="s">
        <v>128</v>
      </c>
      <c r="AV17" t="s">
        <v>75</v>
      </c>
      <c r="AW17">
        <v>0.02</v>
      </c>
    </row>
    <row r="18" spans="1:49" x14ac:dyDescent="0.3">
      <c r="A18" t="s">
        <v>94</v>
      </c>
      <c r="B18" t="s">
        <v>85</v>
      </c>
      <c r="C18">
        <v>530</v>
      </c>
      <c r="E18" s="16" t="s">
        <v>130</v>
      </c>
      <c r="F18" t="s">
        <v>131</v>
      </c>
      <c r="G18" t="s">
        <v>132</v>
      </c>
      <c r="H18" s="1" t="s">
        <v>133</v>
      </c>
      <c r="I18" s="1"/>
      <c r="AV18" t="s">
        <v>62</v>
      </c>
    </row>
    <row r="19" spans="1:49" x14ac:dyDescent="0.3">
      <c r="A19" t="s">
        <v>96</v>
      </c>
      <c r="B19" t="s">
        <v>89</v>
      </c>
      <c r="C19">
        <v>0.02</v>
      </c>
      <c r="D19" s="1"/>
      <c r="E19">
        <v>0.68500000000000005</v>
      </c>
      <c r="F19">
        <f>C14</f>
        <v>400</v>
      </c>
      <c r="G19">
        <f>C10</f>
        <v>7.98</v>
      </c>
      <c r="H19" s="8">
        <f>E19*SQRT(F19*G19^2)</f>
        <v>109.32600000000002</v>
      </c>
      <c r="AV19" t="s">
        <v>63</v>
      </c>
    </row>
    <row r="20" spans="1:49" x14ac:dyDescent="0.3">
      <c r="C20" s="15"/>
    </row>
    <row r="21" spans="1:49" x14ac:dyDescent="0.3">
      <c r="A21" t="s">
        <v>118</v>
      </c>
    </row>
    <row r="22" spans="1:49" x14ac:dyDescent="0.3">
      <c r="A22" t="s">
        <v>121</v>
      </c>
      <c r="B22" t="s">
        <v>84</v>
      </c>
      <c r="C22" s="14">
        <f>(C15^2-(C8/(77.54*(C16/C17)*C10^2.5))^2*(C11*C18*C9*C12*C19))^0.5</f>
        <v>383.09885766577719</v>
      </c>
    </row>
    <row r="23" spans="1:49" x14ac:dyDescent="0.3">
      <c r="A23" s="2" t="s">
        <v>122</v>
      </c>
      <c r="B23" s="2" t="s">
        <v>103</v>
      </c>
      <c r="C23" s="18">
        <f>C22-C13</f>
        <v>370.79885766577718</v>
      </c>
      <c r="D23" s="1" t="s">
        <v>117</v>
      </c>
    </row>
    <row r="25" spans="1:49" x14ac:dyDescent="0.3">
      <c r="A25" t="s">
        <v>108</v>
      </c>
    </row>
    <row r="26" spans="1:49" x14ac:dyDescent="0.3">
      <c r="A26" t="s">
        <v>110</v>
      </c>
    </row>
    <row r="27" spans="1:49" x14ac:dyDescent="0.3">
      <c r="A27" t="s">
        <v>114</v>
      </c>
    </row>
    <row r="36" spans="2:53" x14ac:dyDescent="0.3">
      <c r="AM36" s="7"/>
      <c r="AS36" s="7"/>
      <c r="AY36" s="7"/>
      <c r="BA36" s="7"/>
    </row>
    <row r="43" spans="2:53" x14ac:dyDescent="0.3">
      <c r="B43" s="7"/>
    </row>
    <row r="66" spans="36:60" x14ac:dyDescent="0.3">
      <c r="AJ66" s="6"/>
      <c r="AS66" s="6"/>
      <c r="AU66" s="2"/>
    </row>
    <row r="67" spans="36:60" x14ac:dyDescent="0.3">
      <c r="AJ67" s="6"/>
      <c r="AS67" s="6"/>
      <c r="AU67" s="2"/>
    </row>
    <row r="68" spans="36:60" x14ac:dyDescent="0.3">
      <c r="AJ68" s="6"/>
      <c r="AS68" s="9"/>
      <c r="AU68" s="2"/>
    </row>
    <row r="69" spans="36:60" x14ac:dyDescent="0.3">
      <c r="AJ69" s="6"/>
      <c r="AS69" s="6"/>
      <c r="AU69" s="2"/>
    </row>
    <row r="70" spans="36:60" x14ac:dyDescent="0.3">
      <c r="AJ70" s="6"/>
      <c r="AS70" s="6"/>
      <c r="AU70" s="2"/>
    </row>
    <row r="71" spans="36:60" x14ac:dyDescent="0.3">
      <c r="AJ71" s="6"/>
      <c r="AS71" s="6"/>
      <c r="AU71" s="2"/>
    </row>
    <row r="72" spans="36:60" x14ac:dyDescent="0.3">
      <c r="AJ72" s="6"/>
      <c r="AS72" s="6"/>
      <c r="AU72" s="2"/>
    </row>
    <row r="73" spans="36:60" x14ac:dyDescent="0.3">
      <c r="AJ73" s="6"/>
      <c r="AS73" s="6"/>
      <c r="AU73" s="2"/>
    </row>
    <row r="74" spans="36:60" x14ac:dyDescent="0.3">
      <c r="AJ74" s="6"/>
      <c r="AM74" s="6"/>
      <c r="AO74" s="2"/>
      <c r="AS74" s="6"/>
      <c r="AU74" s="2"/>
    </row>
    <row r="75" spans="36:60" x14ac:dyDescent="0.3">
      <c r="AJ75" s="6"/>
      <c r="AK75" s="1"/>
      <c r="AO75" s="2"/>
      <c r="AS75" s="6"/>
      <c r="AU75" s="2"/>
    </row>
    <row r="76" spans="36:60" x14ac:dyDescent="0.3">
      <c r="AJ76" s="6"/>
      <c r="AO76" s="2"/>
      <c r="AS76" s="6"/>
      <c r="AU76" s="2"/>
    </row>
    <row r="77" spans="36:60" x14ac:dyDescent="0.3">
      <c r="AJ77" s="6"/>
      <c r="AO77" s="2"/>
      <c r="AS77" s="6"/>
      <c r="AU77" s="2"/>
    </row>
    <row r="78" spans="36:60" x14ac:dyDescent="0.3">
      <c r="AJ78" s="6"/>
      <c r="AM78" s="1"/>
      <c r="AO78" s="2"/>
      <c r="AS78" s="6"/>
      <c r="AU78" s="2"/>
      <c r="BA78" s="2"/>
    </row>
    <row r="79" spans="36:60" x14ac:dyDescent="0.3">
      <c r="AJ79" s="6"/>
      <c r="AO79" s="2"/>
      <c r="AS79" s="6"/>
      <c r="AU79" s="2"/>
      <c r="BA79" s="2"/>
      <c r="BH79" s="6"/>
    </row>
    <row r="80" spans="36:60" x14ac:dyDescent="0.3">
      <c r="AJ80" s="6"/>
      <c r="AO80" s="2"/>
      <c r="AS80" s="6"/>
      <c r="AU80" s="2"/>
      <c r="BA80" s="2"/>
      <c r="BG80" s="2"/>
      <c r="BH80" s="6"/>
    </row>
    <row r="81" spans="4:65" x14ac:dyDescent="0.3">
      <c r="AJ81" s="6"/>
      <c r="AO81" s="2"/>
      <c r="AS81" s="6"/>
      <c r="AU81" s="2"/>
      <c r="AY81" s="1"/>
      <c r="BA81" s="2"/>
      <c r="BE81" s="6"/>
      <c r="BG81" s="2"/>
    </row>
    <row r="82" spans="4:65" x14ac:dyDescent="0.3">
      <c r="AJ82" s="6"/>
      <c r="AO82" s="2"/>
      <c r="AS82" s="6"/>
      <c r="AU82" s="2"/>
      <c r="BA82" s="2"/>
      <c r="BE82" s="6"/>
      <c r="BG82" s="2"/>
    </row>
    <row r="83" spans="4:65" x14ac:dyDescent="0.3">
      <c r="AJ83" s="6"/>
      <c r="AO83" s="2"/>
      <c r="AS83" s="6"/>
      <c r="AU83" s="2"/>
      <c r="BA83" s="2"/>
      <c r="BE83" s="6"/>
      <c r="BG83" s="2"/>
    </row>
    <row r="84" spans="4:65" x14ac:dyDescent="0.3">
      <c r="AJ84" s="6"/>
      <c r="AO84" s="2"/>
      <c r="AS84" s="6"/>
      <c r="AU84" s="2"/>
      <c r="BA84" s="2"/>
      <c r="BE84" s="6"/>
      <c r="BG84" s="2"/>
    </row>
    <row r="85" spans="4:65" x14ac:dyDescent="0.3">
      <c r="AJ85" s="6"/>
      <c r="AO85" s="2"/>
      <c r="AS85" s="6"/>
      <c r="AU85" s="2"/>
      <c r="BA85" s="2"/>
      <c r="BE85" s="9"/>
      <c r="BG85" s="2"/>
    </row>
    <row r="86" spans="4:65" x14ac:dyDescent="0.3">
      <c r="AJ86" s="6"/>
      <c r="AO86" s="2"/>
      <c r="AS86" s="6"/>
      <c r="AU86" s="2"/>
      <c r="BA86" s="2"/>
      <c r="BE86" s="6"/>
      <c r="BG86" s="2"/>
    </row>
    <row r="87" spans="4:65" x14ac:dyDescent="0.3">
      <c r="AJ87" s="6"/>
      <c r="AK87" s="1"/>
      <c r="AO87" s="2"/>
      <c r="AS87" s="6"/>
      <c r="AU87" s="2"/>
      <c r="BA87" s="2"/>
      <c r="BE87" s="6"/>
      <c r="BG87" s="2"/>
    </row>
    <row r="88" spans="4:65" x14ac:dyDescent="0.3">
      <c r="AJ88" s="6"/>
      <c r="AO88" s="2"/>
      <c r="AS88" s="6"/>
      <c r="AU88" s="2"/>
      <c r="BA88" s="2"/>
      <c r="BE88" s="6"/>
      <c r="BG88" s="2"/>
    </row>
    <row r="89" spans="4:65" x14ac:dyDescent="0.3">
      <c r="AJ89" s="6"/>
      <c r="AO89" s="2"/>
      <c r="AS89" s="6"/>
      <c r="AU89" s="2"/>
      <c r="BA89" s="2"/>
      <c r="BE89" s="6"/>
      <c r="BG89" s="2"/>
    </row>
    <row r="90" spans="4:65" x14ac:dyDescent="0.3">
      <c r="AJ90" s="6"/>
      <c r="AO90" s="2"/>
      <c r="AS90" s="6"/>
      <c r="AU90" s="2"/>
      <c r="BA90" s="2"/>
      <c r="BE90" s="6"/>
      <c r="BG90" s="2"/>
    </row>
    <row r="91" spans="4:65" x14ac:dyDescent="0.3">
      <c r="AJ91" s="6"/>
      <c r="AO91" s="2"/>
      <c r="AS91" s="6"/>
      <c r="AU91" s="2"/>
      <c r="BA91" s="2"/>
      <c r="BE91" s="6"/>
      <c r="BG91" s="2"/>
    </row>
    <row r="92" spans="4:65" x14ac:dyDescent="0.3">
      <c r="AJ92" s="6"/>
      <c r="AO92" s="2"/>
      <c r="AS92" s="6"/>
      <c r="AU92" s="2"/>
      <c r="BA92" s="2"/>
      <c r="BE92" s="6"/>
      <c r="BG92" s="2"/>
    </row>
    <row r="93" spans="4:65" x14ac:dyDescent="0.3">
      <c r="AJ93" s="6"/>
      <c r="AO93" s="2"/>
      <c r="AS93" s="6"/>
      <c r="AU93" s="2"/>
      <c r="BA93" s="2"/>
      <c r="BE93" s="6"/>
      <c r="BG93" s="2"/>
    </row>
    <row r="94" spans="4:65" x14ac:dyDescent="0.3">
      <c r="AJ94" s="11"/>
      <c r="AO94" s="2"/>
      <c r="AS94" s="6"/>
      <c r="AU94" s="2"/>
      <c r="BA94" s="2"/>
      <c r="BE94" s="6"/>
      <c r="BG94" s="2"/>
    </row>
    <row r="95" spans="4:65" x14ac:dyDescent="0.3">
      <c r="AJ95" s="6"/>
      <c r="AO95" s="2"/>
      <c r="AS95" s="6"/>
      <c r="AU95" s="2"/>
      <c r="BA95" s="2"/>
      <c r="BE95" s="6"/>
      <c r="BG95" s="2"/>
      <c r="BK95" s="6"/>
      <c r="BM95" s="2"/>
    </row>
    <row r="96" spans="4:65" x14ac:dyDescent="0.3">
      <c r="D96" s="6"/>
      <c r="E96" s="6"/>
      <c r="F96" s="6"/>
      <c r="G96" s="6"/>
      <c r="H96" s="6"/>
      <c r="I96" s="6"/>
      <c r="AJ96" s="6"/>
      <c r="AO96" s="2"/>
      <c r="AS96" s="6"/>
      <c r="AU96" s="2"/>
      <c r="BA96" s="2"/>
      <c r="BE96" s="6"/>
      <c r="BG96" s="2"/>
      <c r="BK96" s="6"/>
      <c r="BM96" s="2"/>
    </row>
    <row r="97" spans="1:70" x14ac:dyDescent="0.3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AJ97" s="6"/>
      <c r="AO97" s="2"/>
      <c r="AS97" s="6"/>
      <c r="AU97" s="2"/>
      <c r="BA97" s="2"/>
      <c r="BE97" s="6"/>
      <c r="BG97" s="2"/>
      <c r="BK97" s="6"/>
      <c r="BM97" s="2"/>
    </row>
    <row r="98" spans="1:70" x14ac:dyDescent="0.3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AJ98" s="6"/>
      <c r="AO98" s="2"/>
      <c r="AS98" s="6"/>
      <c r="AU98" s="2"/>
      <c r="BA98" s="2"/>
      <c r="BE98" s="6"/>
      <c r="BG98" s="2"/>
      <c r="BK98" s="6"/>
      <c r="BM98" s="2"/>
    </row>
    <row r="99" spans="1:70" x14ac:dyDescent="0.3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J99" s="6"/>
      <c r="AK99" s="1"/>
      <c r="AO99" s="2"/>
      <c r="AS99" s="6"/>
      <c r="AU99" s="2"/>
      <c r="BA99" s="2"/>
      <c r="BE99" s="6"/>
      <c r="BG99" s="2"/>
      <c r="BK99" s="6"/>
      <c r="BM99" s="2"/>
    </row>
    <row r="100" spans="1:70" x14ac:dyDescent="0.3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9"/>
      <c r="AO100" s="2"/>
      <c r="AS100" s="6"/>
      <c r="AU100" s="2"/>
      <c r="BA100" s="2"/>
      <c r="BE100" s="6"/>
      <c r="BG100" s="2"/>
      <c r="BK100" s="6"/>
      <c r="BM100" s="1"/>
      <c r="BR100" s="1"/>
    </row>
    <row r="101" spans="1:70" x14ac:dyDescent="0.3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O101" s="2"/>
      <c r="AS101" s="6"/>
      <c r="AU101" s="2"/>
      <c r="BA101" s="2"/>
      <c r="BE101" s="6"/>
      <c r="BG101" s="2"/>
      <c r="BK101" s="6"/>
      <c r="BM101" s="2"/>
    </row>
    <row r="102" spans="1:70" x14ac:dyDescent="0.3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O102" s="2"/>
      <c r="AS102" s="6"/>
      <c r="AU102" s="2"/>
      <c r="BA102" s="2"/>
      <c r="BE102" s="6"/>
      <c r="BG102" s="2"/>
      <c r="BK102" s="6"/>
      <c r="BM102" s="2"/>
    </row>
    <row r="103" spans="1:70" x14ac:dyDescent="0.3">
      <c r="A103" s="6"/>
      <c r="B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O103" s="2"/>
      <c r="AS103" s="6"/>
      <c r="AU103" s="2"/>
      <c r="BA103" s="2"/>
      <c r="BE103" s="6"/>
      <c r="BG103" s="2"/>
      <c r="BK103" s="6"/>
      <c r="BM103" s="2"/>
    </row>
    <row r="104" spans="1:70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O104" s="2"/>
      <c r="AS104" s="6"/>
      <c r="AU104" s="2"/>
      <c r="BA104" s="2"/>
      <c r="BE104" s="6"/>
      <c r="BG104" s="2"/>
      <c r="BK104" s="6"/>
      <c r="BM104" s="2"/>
    </row>
    <row r="105" spans="1:70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O105" s="2"/>
      <c r="AS105" s="6"/>
      <c r="AU105" s="2"/>
      <c r="BA105" s="2"/>
      <c r="BE105" s="6"/>
      <c r="BG105" s="2"/>
      <c r="BK105" s="6"/>
      <c r="BM105" s="2"/>
    </row>
    <row r="106" spans="1:70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O106" s="2"/>
      <c r="AS106" s="6"/>
      <c r="AU106" s="2"/>
      <c r="BA106" s="2"/>
      <c r="BE106" s="6"/>
      <c r="BG106" s="2"/>
      <c r="BK106" s="6"/>
      <c r="BM106" s="2"/>
    </row>
    <row r="107" spans="1:70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O107" s="2"/>
      <c r="AS107" s="6"/>
      <c r="AU107" s="2"/>
      <c r="BA107" s="2"/>
      <c r="BE107" s="6"/>
      <c r="BG107" s="2"/>
      <c r="BK107" s="6"/>
      <c r="BM107" s="2"/>
    </row>
    <row r="108" spans="1:70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O108" s="2"/>
      <c r="AS108" s="6"/>
      <c r="AU108" s="2"/>
      <c r="BA108" s="2"/>
      <c r="BE108" s="6"/>
      <c r="BG108" s="2"/>
      <c r="BK108" s="6"/>
      <c r="BM108" s="2"/>
    </row>
    <row r="109" spans="1:70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O109" s="2"/>
      <c r="AS109" s="6"/>
      <c r="AU109" s="2"/>
      <c r="BA109" s="2"/>
      <c r="BE109" s="6"/>
      <c r="BG109" s="2"/>
      <c r="BK109" s="6"/>
      <c r="BM109" s="2"/>
    </row>
    <row r="110" spans="1:70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O110" s="2"/>
      <c r="AS110" s="6"/>
      <c r="AU110" s="2"/>
      <c r="BA110" s="2"/>
      <c r="BE110" s="6"/>
      <c r="BG110" s="2"/>
      <c r="BK110" s="6"/>
      <c r="BM110" s="2"/>
    </row>
    <row r="111" spans="1:70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"/>
      <c r="AO111" s="2"/>
      <c r="AS111" s="6"/>
      <c r="AU111" s="2"/>
      <c r="BA111" s="2"/>
      <c r="BE111" s="6"/>
      <c r="BG111" s="2"/>
      <c r="BK111" s="6"/>
      <c r="BM111" s="2"/>
    </row>
    <row r="112" spans="1:70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O112" s="2"/>
      <c r="AS112" s="6"/>
      <c r="AU112" s="2"/>
      <c r="BA112" s="2"/>
      <c r="BE112" s="6"/>
      <c r="BG112" s="2"/>
      <c r="BK112" s="6"/>
      <c r="BM112" s="2"/>
    </row>
    <row r="113" spans="1:65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O113" s="2"/>
      <c r="AS113" s="6"/>
      <c r="AU113" s="2"/>
      <c r="BA113" s="2"/>
      <c r="BE113" s="6"/>
      <c r="BG113" s="2"/>
      <c r="BK113" s="6"/>
      <c r="BM113" s="2"/>
    </row>
    <row r="114" spans="1:65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O114" s="2"/>
      <c r="AS114" s="6"/>
      <c r="AU114" s="2"/>
      <c r="BA114" s="2"/>
      <c r="BE114" s="6"/>
      <c r="BG114" s="2"/>
      <c r="BK114" s="6"/>
      <c r="BM114" s="2"/>
    </row>
    <row r="115" spans="1:65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O115" s="2"/>
      <c r="AS115" s="6"/>
      <c r="AU115" s="2"/>
      <c r="BA115" s="2"/>
      <c r="BE115" s="6"/>
      <c r="BG115" s="2"/>
      <c r="BK115" s="6"/>
      <c r="BM115" s="2"/>
    </row>
    <row r="116" spans="1:65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O116" s="2"/>
      <c r="AS116" s="6"/>
      <c r="AU116" s="2"/>
      <c r="BA116" s="2"/>
      <c r="BE116" s="6"/>
      <c r="BG116" s="2"/>
      <c r="BK116" s="6"/>
      <c r="BM116" s="2"/>
    </row>
    <row r="117" spans="1:65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O117" s="2"/>
      <c r="AS117" s="6"/>
      <c r="AU117" s="2"/>
      <c r="BA117" s="2"/>
      <c r="BE117" s="6"/>
      <c r="BG117" s="2"/>
      <c r="BK117" s="6"/>
      <c r="BM117" s="2"/>
    </row>
    <row r="118" spans="1:65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O118" s="2"/>
      <c r="AS118" s="6"/>
      <c r="AU118" s="2"/>
      <c r="BA118" s="2"/>
      <c r="BE118" s="6"/>
      <c r="BG118" s="2"/>
      <c r="BK118" s="6"/>
      <c r="BM118" s="2"/>
    </row>
    <row r="119" spans="1:65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O119" s="2"/>
      <c r="AS119" s="6"/>
      <c r="AU119" s="2"/>
      <c r="BA119" s="2"/>
      <c r="BE119" s="6"/>
      <c r="BG119" s="2"/>
      <c r="BK119" s="6"/>
      <c r="BM119" s="2"/>
    </row>
    <row r="120" spans="1:65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O120" s="2"/>
      <c r="AS120" s="6"/>
      <c r="AU120" s="2"/>
      <c r="BA120" s="2"/>
      <c r="BE120" s="6"/>
      <c r="BG120" s="2"/>
      <c r="BK120" s="6"/>
      <c r="BM120" s="2"/>
    </row>
    <row r="121" spans="1:65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O121" s="2"/>
      <c r="AS121" s="6"/>
      <c r="AU121" s="2"/>
      <c r="BA121" s="2"/>
      <c r="BE121" s="6"/>
      <c r="BG121" s="2"/>
      <c r="BK121" s="6"/>
      <c r="BM121" s="2"/>
    </row>
    <row r="122" spans="1:65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O122" s="2"/>
      <c r="AS122" s="6"/>
      <c r="AU122" s="2"/>
      <c r="BA122" s="2"/>
      <c r="BE122" s="6"/>
      <c r="BG122" s="2"/>
      <c r="BK122" s="6"/>
      <c r="BM122" s="2"/>
    </row>
    <row r="123" spans="1:65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1"/>
      <c r="AO123" s="2"/>
      <c r="AS123" s="6"/>
      <c r="AU123" s="2"/>
      <c r="BA123" s="2"/>
      <c r="BE123" s="6"/>
      <c r="BG123" s="2"/>
      <c r="BK123" s="6"/>
      <c r="BM123" s="2"/>
    </row>
    <row r="124" spans="1:65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O124" s="2"/>
      <c r="AS124" s="6"/>
      <c r="AU124" s="2"/>
      <c r="BA124" s="2"/>
      <c r="BE124" s="6"/>
      <c r="BG124" s="2"/>
      <c r="BK124" s="6"/>
      <c r="BM124" s="2"/>
    </row>
    <row r="125" spans="1:65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O125" s="2"/>
      <c r="AS125" s="6"/>
      <c r="AU125" s="2"/>
      <c r="BA125" s="2"/>
      <c r="BE125" s="6"/>
      <c r="BG125" s="2"/>
      <c r="BK125" s="6"/>
      <c r="BM125" s="2"/>
    </row>
    <row r="126" spans="1:65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O126" s="2"/>
      <c r="AS126" s="6"/>
      <c r="AU126" s="2"/>
      <c r="BA126" s="2"/>
      <c r="BE126" s="6"/>
      <c r="BG126" s="2"/>
      <c r="BK126" s="6"/>
      <c r="BM126" s="2"/>
    </row>
    <row r="127" spans="1:65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O127" s="2"/>
      <c r="AS127" s="6"/>
      <c r="AU127" s="2"/>
      <c r="BA127" s="2"/>
      <c r="BE127" s="6"/>
      <c r="BG127" s="2"/>
      <c r="BK127" s="6"/>
      <c r="BM127" s="2"/>
    </row>
    <row r="128" spans="1:65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O128" s="2"/>
      <c r="AS128" s="6"/>
      <c r="AU128" s="2"/>
      <c r="BA128" s="2"/>
      <c r="BE128" s="6"/>
      <c r="BG128" s="2"/>
      <c r="BK128" s="6"/>
      <c r="BM128" s="2"/>
    </row>
    <row r="129" spans="1:65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O129" s="2"/>
      <c r="AS129" s="6"/>
      <c r="AU129" s="2"/>
      <c r="BA129" s="2"/>
      <c r="BE129" s="6"/>
      <c r="BG129" s="2"/>
      <c r="BK129" s="6"/>
      <c r="BM129" s="2"/>
    </row>
    <row r="130" spans="1:65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O130" s="2"/>
      <c r="AS130" s="6"/>
      <c r="AU130" s="2"/>
      <c r="BA130" s="2"/>
      <c r="BE130" s="6"/>
      <c r="BG130" s="2"/>
      <c r="BK130" s="6"/>
      <c r="BM130" s="2"/>
    </row>
    <row r="131" spans="1:65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O131" s="2"/>
      <c r="AS131" s="6"/>
      <c r="AU131" s="2"/>
      <c r="BA131" s="2"/>
      <c r="BE131" s="6"/>
      <c r="BG131" s="2"/>
      <c r="BK131" s="6"/>
      <c r="BM131" s="2"/>
    </row>
    <row r="132" spans="1:65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O132" s="2"/>
      <c r="AS132" s="6"/>
      <c r="AU132" s="2"/>
      <c r="BA132" s="2"/>
      <c r="BE132" s="6"/>
      <c r="BG132" s="2"/>
      <c r="BK132" s="6"/>
      <c r="BM132" s="2"/>
    </row>
    <row r="133" spans="1:65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O133" s="2"/>
      <c r="AS133" s="6"/>
      <c r="AU133" s="2"/>
      <c r="BA133" s="2"/>
      <c r="BE133" s="6"/>
      <c r="BG133" s="2"/>
      <c r="BK133" s="6"/>
      <c r="BM133" s="2"/>
    </row>
    <row r="134" spans="1:65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O134" s="2"/>
      <c r="AS134" s="6"/>
      <c r="AU134" s="2"/>
      <c r="BA134" s="2"/>
      <c r="BE134" s="6"/>
      <c r="BG134" s="2"/>
      <c r="BK134" s="6"/>
      <c r="BM134" s="2"/>
    </row>
    <row r="135" spans="1:65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1"/>
      <c r="AO135" s="2"/>
      <c r="AS135" s="6"/>
      <c r="AU135" s="2"/>
      <c r="BA135" s="2"/>
      <c r="BE135" s="6"/>
      <c r="BG135" s="2"/>
      <c r="BK135" s="6"/>
      <c r="BM135" s="2"/>
    </row>
    <row r="136" spans="1:65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O136" s="2"/>
      <c r="AS136" s="6"/>
      <c r="AU136" s="2"/>
      <c r="BA136" s="2"/>
      <c r="BE136" s="6"/>
      <c r="BG136" s="2"/>
      <c r="BK136" s="6"/>
      <c r="BM136" s="2"/>
    </row>
    <row r="137" spans="1:65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65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65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65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65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65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65" x14ac:dyDescent="0.3">
      <c r="A143" s="6"/>
      <c r="B143" s="6"/>
      <c r="C143" s="6"/>
      <c r="Q143" s="6"/>
    </row>
    <row r="144" spans="1:65" x14ac:dyDescent="0.3">
      <c r="A144" s="6"/>
      <c r="B144" s="6"/>
      <c r="C144" s="6"/>
    </row>
    <row r="145" spans="1:3" x14ac:dyDescent="0.3">
      <c r="A145" s="6"/>
      <c r="B145" s="6"/>
      <c r="C145" s="6"/>
    </row>
    <row r="146" spans="1:3" x14ac:dyDescent="0.3">
      <c r="A146" s="6"/>
      <c r="B146" s="6"/>
      <c r="C146" s="6"/>
    </row>
    <row r="147" spans="1:3" x14ac:dyDescent="0.3">
      <c r="A147" s="6"/>
      <c r="B147" s="6"/>
      <c r="C147" s="6"/>
    </row>
    <row r="148" spans="1:3" x14ac:dyDescent="0.3">
      <c r="A148" s="6"/>
      <c r="B148" s="6"/>
      <c r="C148" s="6"/>
    </row>
    <row r="149" spans="1:3" x14ac:dyDescent="0.3">
      <c r="A149" s="6"/>
      <c r="B149" s="6"/>
      <c r="C149" s="6"/>
    </row>
    <row r="150" spans="1:3" x14ac:dyDescent="0.3">
      <c r="A150" s="6"/>
      <c r="B150" s="6"/>
      <c r="C150" s="6"/>
    </row>
    <row r="151" spans="1:3" x14ac:dyDescent="0.3">
      <c r="C151" s="6"/>
    </row>
    <row r="152" spans="1:3" x14ac:dyDescent="0.3">
      <c r="C152" s="6"/>
    </row>
  </sheetData>
  <hyperlinks>
    <hyperlink ref="AV1" r:id="rId1"/>
    <hyperlink ref="AV2" r:id="rId2"/>
    <hyperlink ref="H9" r:id="rId3"/>
    <hyperlink ref="H10" r:id="rId4"/>
    <hyperlink ref="H11" r:id="rId5"/>
    <hyperlink ref="H12" r:id="rId6"/>
    <hyperlink ref="H13" r:id="rId7"/>
    <hyperlink ref="H14" r:id="rId8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QToP1</vt:lpstr>
      <vt:lpstr>QtoP2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2016-12-25T20:38:36Z</dcterms:created>
  <dcterms:modified xsi:type="dcterms:W3CDTF">2017-07-19T03:01:09Z</dcterms:modified>
</cp:coreProperties>
</file>